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30" yWindow="465" windowWidth="24600" windowHeight="13980"/>
  </bookViews>
  <sheets>
    <sheet name="Rekapitulace stavby" sheetId="1" r:id="rId1"/>
    <sheet name="19003 - Parkoviště v ul. ..." sheetId="2" r:id="rId2"/>
  </sheets>
  <definedNames>
    <definedName name="_xlnm.Print_Titles" localSheetId="1">'19003 - Parkoviště v ul. ...'!$121:$121</definedName>
    <definedName name="_xlnm.Print_Titles" localSheetId="0">'Rekapitulace stavby'!$85:$85</definedName>
    <definedName name="_xlnm.Print_Area" localSheetId="1">'19003 - Parkoviště v ul. ...'!$C$4:$Q$69,'19003 - Parkoviště v ul. ...'!$C$75:$Q$106,'19003 - Parkoviště v ul. ...'!$C$112:$Q$361</definedName>
    <definedName name="_xlnm.Print_Area" localSheetId="0">'Rekapitulace stavby'!$C$4:$AP$70,'Rekapitulace stavby'!$C$76:$AP$96</definedName>
  </definedNames>
  <calcPr calcId="114210" fullCalcOnLoad="1"/>
</workbook>
</file>

<file path=xl/calcChain.xml><?xml version="1.0" encoding="utf-8"?>
<calcChain xmlns="http://schemas.openxmlformats.org/spreadsheetml/2006/main">
  <c r="BK357" i="2"/>
  <c r="BK358"/>
  <c r="BK359"/>
  <c r="BK360"/>
  <c r="BK361"/>
  <c r="BK356"/>
  <c r="N356"/>
  <c r="AA348"/>
  <c r="AA350"/>
  <c r="AA352"/>
  <c r="AA354"/>
  <c r="AA347"/>
  <c r="Y348"/>
  <c r="Y350"/>
  <c r="Y352"/>
  <c r="Y354"/>
  <c r="Y347"/>
  <c r="W348"/>
  <c r="W350"/>
  <c r="W352"/>
  <c r="W354"/>
  <c r="W347"/>
  <c r="BK348"/>
  <c r="BK350"/>
  <c r="BK352"/>
  <c r="BK354"/>
  <c r="BK347"/>
  <c r="N347"/>
  <c r="AA346"/>
  <c r="Y346"/>
  <c r="W346"/>
  <c r="BK346"/>
  <c r="N346"/>
  <c r="AA344"/>
  <c r="AA345"/>
  <c r="AA343"/>
  <c r="Y344"/>
  <c r="Y345"/>
  <c r="Y343"/>
  <c r="W344"/>
  <c r="W345"/>
  <c r="W343"/>
  <c r="BK344"/>
  <c r="BK345"/>
  <c r="BK343"/>
  <c r="N343"/>
  <c r="AA334"/>
  <c r="AA337"/>
  <c r="AA339"/>
  <c r="AA341"/>
  <c r="AA333"/>
  <c r="Y334"/>
  <c r="Y337"/>
  <c r="Y339"/>
  <c r="Y341"/>
  <c r="Y333"/>
  <c r="W334"/>
  <c r="W337"/>
  <c r="W339"/>
  <c r="W341"/>
  <c r="W333"/>
  <c r="BK334"/>
  <c r="BK337"/>
  <c r="BK339"/>
  <c r="BK341"/>
  <c r="BK333"/>
  <c r="N333"/>
  <c r="AA249"/>
  <c r="AA251"/>
  <c r="AA253"/>
  <c r="AA255"/>
  <c r="AA257"/>
  <c r="AA260"/>
  <c r="AA262"/>
  <c r="AA264"/>
  <c r="AA266"/>
  <c r="AA268"/>
  <c r="AA270"/>
  <c r="AA272"/>
  <c r="AA275"/>
  <c r="AA277"/>
  <c r="AA279"/>
  <c r="AA281"/>
  <c r="AA283"/>
  <c r="AA285"/>
  <c r="AA287"/>
  <c r="AA289"/>
  <c r="AA291"/>
  <c r="AA293"/>
  <c r="AA295"/>
  <c r="AA297"/>
  <c r="AA299"/>
  <c r="AA301"/>
  <c r="AA303"/>
  <c r="AA305"/>
  <c r="AA307"/>
  <c r="AA309"/>
  <c r="AA311"/>
  <c r="AA313"/>
  <c r="AA315"/>
  <c r="AA320"/>
  <c r="AA321"/>
  <c r="AA323"/>
  <c r="AA325"/>
  <c r="AA327"/>
  <c r="AA329"/>
  <c r="AA331"/>
  <c r="AA248"/>
  <c r="Y249"/>
  <c r="Y251"/>
  <c r="Y253"/>
  <c r="Y255"/>
  <c r="Y257"/>
  <c r="Y260"/>
  <c r="Y262"/>
  <c r="Y264"/>
  <c r="Y266"/>
  <c r="Y268"/>
  <c r="Y270"/>
  <c r="Y272"/>
  <c r="Y275"/>
  <c r="Y277"/>
  <c r="Y279"/>
  <c r="Y281"/>
  <c r="Y283"/>
  <c r="Y285"/>
  <c r="Y287"/>
  <c r="Y289"/>
  <c r="Y291"/>
  <c r="Y293"/>
  <c r="Y295"/>
  <c r="Y297"/>
  <c r="Y299"/>
  <c r="Y301"/>
  <c r="Y303"/>
  <c r="Y305"/>
  <c r="Y307"/>
  <c r="Y309"/>
  <c r="Y311"/>
  <c r="Y313"/>
  <c r="Y315"/>
  <c r="Y320"/>
  <c r="Y321"/>
  <c r="Y323"/>
  <c r="Y325"/>
  <c r="Y327"/>
  <c r="Y329"/>
  <c r="Y331"/>
  <c r="Y248"/>
  <c r="W249"/>
  <c r="W251"/>
  <c r="W253"/>
  <c r="W255"/>
  <c r="W257"/>
  <c r="W260"/>
  <c r="W262"/>
  <c r="W264"/>
  <c r="W266"/>
  <c r="W268"/>
  <c r="W270"/>
  <c r="W272"/>
  <c r="W275"/>
  <c r="W277"/>
  <c r="W279"/>
  <c r="W281"/>
  <c r="W283"/>
  <c r="W285"/>
  <c r="W287"/>
  <c r="W289"/>
  <c r="W291"/>
  <c r="W293"/>
  <c r="W295"/>
  <c r="W297"/>
  <c r="W299"/>
  <c r="W301"/>
  <c r="W303"/>
  <c r="W305"/>
  <c r="W307"/>
  <c r="W309"/>
  <c r="W311"/>
  <c r="W313"/>
  <c r="W315"/>
  <c r="W320"/>
  <c r="W321"/>
  <c r="W323"/>
  <c r="W325"/>
  <c r="W327"/>
  <c r="W329"/>
  <c r="W331"/>
  <c r="W248"/>
  <c r="BK249"/>
  <c r="BK251"/>
  <c r="BK253"/>
  <c r="BK255"/>
  <c r="BK257"/>
  <c r="BK260"/>
  <c r="BK262"/>
  <c r="BK264"/>
  <c r="BK266"/>
  <c r="BK268"/>
  <c r="BK270"/>
  <c r="BK272"/>
  <c r="BK275"/>
  <c r="BK277"/>
  <c r="BK279"/>
  <c r="BK281"/>
  <c r="BK283"/>
  <c r="BK285"/>
  <c r="BK287"/>
  <c r="BK289"/>
  <c r="BK291"/>
  <c r="BK293"/>
  <c r="BK295"/>
  <c r="BK297"/>
  <c r="BK299"/>
  <c r="BK301"/>
  <c r="BK303"/>
  <c r="BK305"/>
  <c r="BK307"/>
  <c r="BK309"/>
  <c r="BK311"/>
  <c r="BK313"/>
  <c r="BK315"/>
  <c r="BK320"/>
  <c r="BK321"/>
  <c r="BK323"/>
  <c r="BK325"/>
  <c r="BK327"/>
  <c r="BK329"/>
  <c r="BK331"/>
  <c r="BK248"/>
  <c r="N248"/>
  <c r="AA232"/>
  <c r="AA234"/>
  <c r="AA242"/>
  <c r="AA244"/>
  <c r="AA246"/>
  <c r="AA231"/>
  <c r="Y232"/>
  <c r="Y234"/>
  <c r="Y242"/>
  <c r="Y244"/>
  <c r="Y246"/>
  <c r="Y231"/>
  <c r="W232"/>
  <c r="W234"/>
  <c r="W242"/>
  <c r="W244"/>
  <c r="W246"/>
  <c r="W231"/>
  <c r="BK232"/>
  <c r="BK234"/>
  <c r="BK242"/>
  <c r="BK244"/>
  <c r="BK246"/>
  <c r="BK231"/>
  <c r="N231"/>
  <c r="AA225"/>
  <c r="AA227"/>
  <c r="AA229"/>
  <c r="AA224"/>
  <c r="Y225"/>
  <c r="Y227"/>
  <c r="Y229"/>
  <c r="Y224"/>
  <c r="W225"/>
  <c r="W227"/>
  <c r="W229"/>
  <c r="W224"/>
  <c r="BK225"/>
  <c r="BK227"/>
  <c r="BK229"/>
  <c r="BK224"/>
  <c r="N224"/>
  <c r="AA125"/>
  <c r="AA127"/>
  <c r="AA129"/>
  <c r="AA131"/>
  <c r="AA133"/>
  <c r="AA135"/>
  <c r="AA137"/>
  <c r="AA139"/>
  <c r="AA143"/>
  <c r="AA145"/>
  <c r="AA147"/>
  <c r="AA161"/>
  <c r="AA163"/>
  <c r="AA165"/>
  <c r="AA167"/>
  <c r="AA169"/>
  <c r="AA174"/>
  <c r="AA176"/>
  <c r="AA179"/>
  <c r="AA181"/>
  <c r="AA183"/>
  <c r="AA185"/>
  <c r="AA189"/>
  <c r="AA193"/>
  <c r="AA195"/>
  <c r="AA197"/>
  <c r="AA199"/>
  <c r="AA201"/>
  <c r="AA203"/>
  <c r="AA205"/>
  <c r="AA207"/>
  <c r="AA220"/>
  <c r="AA222"/>
  <c r="AA124"/>
  <c r="Y125"/>
  <c r="Y127"/>
  <c r="Y129"/>
  <c r="Y131"/>
  <c r="Y133"/>
  <c r="Y135"/>
  <c r="Y137"/>
  <c r="Y139"/>
  <c r="Y143"/>
  <c r="Y145"/>
  <c r="Y147"/>
  <c r="Y161"/>
  <c r="Y163"/>
  <c r="Y165"/>
  <c r="Y167"/>
  <c r="Y169"/>
  <c r="Y174"/>
  <c r="Y176"/>
  <c r="Y179"/>
  <c r="Y181"/>
  <c r="Y183"/>
  <c r="Y185"/>
  <c r="Y189"/>
  <c r="Y193"/>
  <c r="Y195"/>
  <c r="Y197"/>
  <c r="Y199"/>
  <c r="Y201"/>
  <c r="Y203"/>
  <c r="Y205"/>
  <c r="Y207"/>
  <c r="Y220"/>
  <c r="Y222"/>
  <c r="Y124"/>
  <c r="W125"/>
  <c r="W127"/>
  <c r="W129"/>
  <c r="W131"/>
  <c r="W133"/>
  <c r="W135"/>
  <c r="W137"/>
  <c r="W139"/>
  <c r="W143"/>
  <c r="W145"/>
  <c r="W147"/>
  <c r="W161"/>
  <c r="W163"/>
  <c r="W165"/>
  <c r="W167"/>
  <c r="W169"/>
  <c r="W174"/>
  <c r="W176"/>
  <c r="W179"/>
  <c r="W181"/>
  <c r="W183"/>
  <c r="W185"/>
  <c r="W189"/>
  <c r="W193"/>
  <c r="W195"/>
  <c r="W197"/>
  <c r="W199"/>
  <c r="W201"/>
  <c r="W203"/>
  <c r="W205"/>
  <c r="W207"/>
  <c r="W220"/>
  <c r="W222"/>
  <c r="W124"/>
  <c r="BK125"/>
  <c r="BK127"/>
  <c r="BK129"/>
  <c r="BK131"/>
  <c r="BK133"/>
  <c r="BK135"/>
  <c r="BK137"/>
  <c r="BK139"/>
  <c r="BK143"/>
  <c r="BK145"/>
  <c r="BK147"/>
  <c r="BK161"/>
  <c r="BK163"/>
  <c r="BK165"/>
  <c r="BK167"/>
  <c r="BK169"/>
  <c r="BK174"/>
  <c r="BK176"/>
  <c r="BK179"/>
  <c r="BK181"/>
  <c r="BK183"/>
  <c r="BK185"/>
  <c r="BK189"/>
  <c r="BK193"/>
  <c r="BK195"/>
  <c r="BK197"/>
  <c r="BK199"/>
  <c r="BK201"/>
  <c r="BK203"/>
  <c r="BK205"/>
  <c r="BK207"/>
  <c r="BK220"/>
  <c r="BK222"/>
  <c r="BK124"/>
  <c r="N124"/>
  <c r="AA123"/>
  <c r="Y123"/>
  <c r="W123"/>
  <c r="BK123"/>
  <c r="N123"/>
  <c r="AA122"/>
  <c r="Y122"/>
  <c r="W122"/>
  <c r="BK122"/>
  <c r="N122"/>
  <c r="BI99"/>
  <c r="BI100"/>
  <c r="BI101"/>
  <c r="BI102"/>
  <c r="BI103"/>
  <c r="BI104"/>
  <c r="BI125"/>
  <c r="BI127"/>
  <c r="BI129"/>
  <c r="BI131"/>
  <c r="BI133"/>
  <c r="BI135"/>
  <c r="BI137"/>
  <c r="BI139"/>
  <c r="BI143"/>
  <c r="BI145"/>
  <c r="BI147"/>
  <c r="BI161"/>
  <c r="BI163"/>
  <c r="BI165"/>
  <c r="BI167"/>
  <c r="BI169"/>
  <c r="BI174"/>
  <c r="BI176"/>
  <c r="BI179"/>
  <c r="BI181"/>
  <c r="BI183"/>
  <c r="BI185"/>
  <c r="BI189"/>
  <c r="BI193"/>
  <c r="BI195"/>
  <c r="BI197"/>
  <c r="BI199"/>
  <c r="BI201"/>
  <c r="BI203"/>
  <c r="BI205"/>
  <c r="BI207"/>
  <c r="BI220"/>
  <c r="BI222"/>
  <c r="BI225"/>
  <c r="BI227"/>
  <c r="BI229"/>
  <c r="BI232"/>
  <c r="BI234"/>
  <c r="BI242"/>
  <c r="BI244"/>
  <c r="BI246"/>
  <c r="BI249"/>
  <c r="BI251"/>
  <c r="BI253"/>
  <c r="BI255"/>
  <c r="BI257"/>
  <c r="BI260"/>
  <c r="BI262"/>
  <c r="BI264"/>
  <c r="BI266"/>
  <c r="BI268"/>
  <c r="BI270"/>
  <c r="BI272"/>
  <c r="BI275"/>
  <c r="BI277"/>
  <c r="BI279"/>
  <c r="BI281"/>
  <c r="BI283"/>
  <c r="BI285"/>
  <c r="BI287"/>
  <c r="BI289"/>
  <c r="BI291"/>
  <c r="BI293"/>
  <c r="BI295"/>
  <c r="BI297"/>
  <c r="BI299"/>
  <c r="BI301"/>
  <c r="BI303"/>
  <c r="BI305"/>
  <c r="BI307"/>
  <c r="BI309"/>
  <c r="BI311"/>
  <c r="BI313"/>
  <c r="BI315"/>
  <c r="BI320"/>
  <c r="BI321"/>
  <c r="BI323"/>
  <c r="BI325"/>
  <c r="BI327"/>
  <c r="BI329"/>
  <c r="BI331"/>
  <c r="BI334"/>
  <c r="BI337"/>
  <c r="BI339"/>
  <c r="BI341"/>
  <c r="BI344"/>
  <c r="BI345"/>
  <c r="BI348"/>
  <c r="BI350"/>
  <c r="BI352"/>
  <c r="BI354"/>
  <c r="BI357"/>
  <c r="BI358"/>
  <c r="BI359"/>
  <c r="BI360"/>
  <c r="BI361"/>
  <c r="H35"/>
  <c r="BD88" i="1"/>
  <c r="BH99" i="2"/>
  <c r="BH100"/>
  <c r="BH101"/>
  <c r="BH102"/>
  <c r="BH103"/>
  <c r="BH104"/>
  <c r="BH125"/>
  <c r="BH127"/>
  <c r="BH129"/>
  <c r="BH131"/>
  <c r="BH133"/>
  <c r="BH135"/>
  <c r="BH137"/>
  <c r="BH139"/>
  <c r="BH143"/>
  <c r="BH145"/>
  <c r="BH147"/>
  <c r="BH161"/>
  <c r="BH163"/>
  <c r="BH165"/>
  <c r="BH167"/>
  <c r="BH169"/>
  <c r="BH174"/>
  <c r="BH176"/>
  <c r="BH179"/>
  <c r="BH181"/>
  <c r="BH183"/>
  <c r="BH185"/>
  <c r="BH189"/>
  <c r="BH193"/>
  <c r="BH195"/>
  <c r="BH197"/>
  <c r="BH199"/>
  <c r="BH201"/>
  <c r="BH203"/>
  <c r="BH205"/>
  <c r="BH207"/>
  <c r="BH220"/>
  <c r="BH222"/>
  <c r="BH225"/>
  <c r="BH227"/>
  <c r="BH229"/>
  <c r="BH232"/>
  <c r="BH234"/>
  <c r="BH242"/>
  <c r="BH244"/>
  <c r="BH246"/>
  <c r="BH249"/>
  <c r="BH251"/>
  <c r="BH253"/>
  <c r="BH255"/>
  <c r="BH257"/>
  <c r="BH260"/>
  <c r="BH262"/>
  <c r="BH264"/>
  <c r="BH266"/>
  <c r="BH268"/>
  <c r="BH270"/>
  <c r="BH272"/>
  <c r="BH275"/>
  <c r="BH277"/>
  <c r="BH279"/>
  <c r="BH281"/>
  <c r="BH283"/>
  <c r="BH285"/>
  <c r="BH287"/>
  <c r="BH289"/>
  <c r="BH291"/>
  <c r="BH293"/>
  <c r="BH295"/>
  <c r="BH297"/>
  <c r="BH299"/>
  <c r="BH301"/>
  <c r="BH303"/>
  <c r="BH305"/>
  <c r="BH307"/>
  <c r="BH309"/>
  <c r="BH311"/>
  <c r="BH313"/>
  <c r="BH315"/>
  <c r="BH320"/>
  <c r="BH321"/>
  <c r="BH323"/>
  <c r="BH325"/>
  <c r="BH327"/>
  <c r="BH329"/>
  <c r="BH331"/>
  <c r="BH334"/>
  <c r="BH337"/>
  <c r="BH339"/>
  <c r="BH341"/>
  <c r="BH344"/>
  <c r="BH345"/>
  <c r="BH348"/>
  <c r="BH350"/>
  <c r="BH352"/>
  <c r="BH354"/>
  <c r="BH357"/>
  <c r="BH358"/>
  <c r="BH359"/>
  <c r="BH360"/>
  <c r="BH361"/>
  <c r="H34"/>
  <c r="BC88" i="1"/>
  <c r="BG99" i="2"/>
  <c r="BG100"/>
  <c r="BG101"/>
  <c r="BG102"/>
  <c r="BG103"/>
  <c r="BG104"/>
  <c r="BG125"/>
  <c r="BG127"/>
  <c r="BG129"/>
  <c r="BG131"/>
  <c r="BG133"/>
  <c r="BG135"/>
  <c r="BG137"/>
  <c r="BG139"/>
  <c r="BG143"/>
  <c r="BG145"/>
  <c r="BG147"/>
  <c r="BG161"/>
  <c r="BG163"/>
  <c r="BG165"/>
  <c r="BG167"/>
  <c r="BG169"/>
  <c r="BG174"/>
  <c r="BG176"/>
  <c r="BG179"/>
  <c r="BG181"/>
  <c r="BG183"/>
  <c r="BG185"/>
  <c r="BG189"/>
  <c r="BG193"/>
  <c r="BG195"/>
  <c r="BG197"/>
  <c r="BG199"/>
  <c r="BG201"/>
  <c r="BG203"/>
  <c r="BG205"/>
  <c r="BG207"/>
  <c r="BG220"/>
  <c r="BG222"/>
  <c r="BG225"/>
  <c r="BG227"/>
  <c r="BG229"/>
  <c r="BG232"/>
  <c r="BG234"/>
  <c r="BG242"/>
  <c r="BG244"/>
  <c r="BG246"/>
  <c r="BG249"/>
  <c r="BG251"/>
  <c r="BG253"/>
  <c r="BG255"/>
  <c r="BG257"/>
  <c r="BG260"/>
  <c r="BG262"/>
  <c r="BG264"/>
  <c r="BG266"/>
  <c r="BG268"/>
  <c r="BG270"/>
  <c r="BG272"/>
  <c r="BG275"/>
  <c r="BG277"/>
  <c r="BG279"/>
  <c r="BG281"/>
  <c r="BG283"/>
  <c r="BG285"/>
  <c r="BG287"/>
  <c r="BG289"/>
  <c r="BG291"/>
  <c r="BG293"/>
  <c r="BG295"/>
  <c r="BG297"/>
  <c r="BG299"/>
  <c r="BG301"/>
  <c r="BG303"/>
  <c r="BG305"/>
  <c r="BG307"/>
  <c r="BG309"/>
  <c r="BG311"/>
  <c r="BG313"/>
  <c r="BG315"/>
  <c r="BG320"/>
  <c r="BG321"/>
  <c r="BG323"/>
  <c r="BG325"/>
  <c r="BG327"/>
  <c r="BG329"/>
  <c r="BG331"/>
  <c r="BG334"/>
  <c r="BG337"/>
  <c r="BG339"/>
  <c r="BG341"/>
  <c r="BG344"/>
  <c r="BG345"/>
  <c r="BG348"/>
  <c r="BG350"/>
  <c r="BG352"/>
  <c r="BG354"/>
  <c r="BG357"/>
  <c r="BG358"/>
  <c r="BG359"/>
  <c r="BG360"/>
  <c r="BG361"/>
  <c r="H33"/>
  <c r="BB88" i="1"/>
  <c r="BF99" i="2"/>
  <c r="BF100"/>
  <c r="BF101"/>
  <c r="BF102"/>
  <c r="BF103"/>
  <c r="BF104"/>
  <c r="BF125"/>
  <c r="BF127"/>
  <c r="BF129"/>
  <c r="BF131"/>
  <c r="BF133"/>
  <c r="BF135"/>
  <c r="BF137"/>
  <c r="BF139"/>
  <c r="BF143"/>
  <c r="BF145"/>
  <c r="BF147"/>
  <c r="BF161"/>
  <c r="BF163"/>
  <c r="BF165"/>
  <c r="BF167"/>
  <c r="BF169"/>
  <c r="BF174"/>
  <c r="BF176"/>
  <c r="BF179"/>
  <c r="BF181"/>
  <c r="BF183"/>
  <c r="BF185"/>
  <c r="BF189"/>
  <c r="BF193"/>
  <c r="BF195"/>
  <c r="BF197"/>
  <c r="BF199"/>
  <c r="BF201"/>
  <c r="BF203"/>
  <c r="BF205"/>
  <c r="BF207"/>
  <c r="BF220"/>
  <c r="BF222"/>
  <c r="BF225"/>
  <c r="BF227"/>
  <c r="BF229"/>
  <c r="BF232"/>
  <c r="BF234"/>
  <c r="BF242"/>
  <c r="BF244"/>
  <c r="BF246"/>
  <c r="BF249"/>
  <c r="BF251"/>
  <c r="BF253"/>
  <c r="BF255"/>
  <c r="BF257"/>
  <c r="BF260"/>
  <c r="BF262"/>
  <c r="BF264"/>
  <c r="BF266"/>
  <c r="BF268"/>
  <c r="BF270"/>
  <c r="BF272"/>
  <c r="BF275"/>
  <c r="BF277"/>
  <c r="BF279"/>
  <c r="BF281"/>
  <c r="BF283"/>
  <c r="BF285"/>
  <c r="BF287"/>
  <c r="BF289"/>
  <c r="BF291"/>
  <c r="BF293"/>
  <c r="BF295"/>
  <c r="BF297"/>
  <c r="BF299"/>
  <c r="BF301"/>
  <c r="BF303"/>
  <c r="BF305"/>
  <c r="BF307"/>
  <c r="BF309"/>
  <c r="BF311"/>
  <c r="BF313"/>
  <c r="BF315"/>
  <c r="BF320"/>
  <c r="BF321"/>
  <c r="BF323"/>
  <c r="BF325"/>
  <c r="BF327"/>
  <c r="BF329"/>
  <c r="BF331"/>
  <c r="BF334"/>
  <c r="BF337"/>
  <c r="BF339"/>
  <c r="BF341"/>
  <c r="BF344"/>
  <c r="BF345"/>
  <c r="BF348"/>
  <c r="BF350"/>
  <c r="BF352"/>
  <c r="BF354"/>
  <c r="BF357"/>
  <c r="BF358"/>
  <c r="BF359"/>
  <c r="BF360"/>
  <c r="BF361"/>
  <c r="H32"/>
  <c r="BA88" i="1"/>
  <c r="N86" i="2"/>
  <c r="N99"/>
  <c r="BE99"/>
  <c r="N100"/>
  <c r="BE100"/>
  <c r="N101"/>
  <c r="BE101"/>
  <c r="N102"/>
  <c r="BE102"/>
  <c r="N103"/>
  <c r="BE103"/>
  <c r="N104"/>
  <c r="BE104"/>
  <c r="N125"/>
  <c r="BE125"/>
  <c r="N127"/>
  <c r="BE127"/>
  <c r="N129"/>
  <c r="BE129"/>
  <c r="N131"/>
  <c r="BE131"/>
  <c r="N133"/>
  <c r="BE133"/>
  <c r="N135"/>
  <c r="BE135"/>
  <c r="N137"/>
  <c r="BE137"/>
  <c r="N139"/>
  <c r="BE139"/>
  <c r="N143"/>
  <c r="BE143"/>
  <c r="N145"/>
  <c r="BE145"/>
  <c r="N147"/>
  <c r="BE147"/>
  <c r="N161"/>
  <c r="BE161"/>
  <c r="N163"/>
  <c r="BE163"/>
  <c r="N165"/>
  <c r="BE165"/>
  <c r="N167"/>
  <c r="BE167"/>
  <c r="N169"/>
  <c r="BE169"/>
  <c r="N174"/>
  <c r="BE174"/>
  <c r="N176"/>
  <c r="BE176"/>
  <c r="N179"/>
  <c r="BE179"/>
  <c r="N181"/>
  <c r="BE181"/>
  <c r="N183"/>
  <c r="BE183"/>
  <c r="N185"/>
  <c r="BE185"/>
  <c r="N189"/>
  <c r="BE189"/>
  <c r="N193"/>
  <c r="BE193"/>
  <c r="N195"/>
  <c r="BE195"/>
  <c r="N197"/>
  <c r="BE197"/>
  <c r="N199"/>
  <c r="BE199"/>
  <c r="N201"/>
  <c r="BE201"/>
  <c r="N203"/>
  <c r="BE203"/>
  <c r="N205"/>
  <c r="BE205"/>
  <c r="N207"/>
  <c r="BE207"/>
  <c r="N220"/>
  <c r="BE220"/>
  <c r="N222"/>
  <c r="BE222"/>
  <c r="N225"/>
  <c r="BE225"/>
  <c r="N227"/>
  <c r="BE227"/>
  <c r="N229"/>
  <c r="BE229"/>
  <c r="N232"/>
  <c r="BE232"/>
  <c r="N234"/>
  <c r="BE234"/>
  <c r="N242"/>
  <c r="BE242"/>
  <c r="N244"/>
  <c r="BE244"/>
  <c r="N246"/>
  <c r="BE246"/>
  <c r="N249"/>
  <c r="BE249"/>
  <c r="N251"/>
  <c r="BE251"/>
  <c r="N253"/>
  <c r="BE253"/>
  <c r="N255"/>
  <c r="BE255"/>
  <c r="N257"/>
  <c r="BE257"/>
  <c r="N260"/>
  <c r="BE260"/>
  <c r="N262"/>
  <c r="BE262"/>
  <c r="N264"/>
  <c r="BE264"/>
  <c r="N266"/>
  <c r="BE266"/>
  <c r="N268"/>
  <c r="BE268"/>
  <c r="N270"/>
  <c r="BE270"/>
  <c r="N272"/>
  <c r="BE272"/>
  <c r="N275"/>
  <c r="BE275"/>
  <c r="N277"/>
  <c r="BE277"/>
  <c r="N279"/>
  <c r="BE279"/>
  <c r="N281"/>
  <c r="BE281"/>
  <c r="N283"/>
  <c r="BE283"/>
  <c r="N285"/>
  <c r="BE285"/>
  <c r="N287"/>
  <c r="BE287"/>
  <c r="N289"/>
  <c r="BE289"/>
  <c r="N291"/>
  <c r="BE291"/>
  <c r="N293"/>
  <c r="BE293"/>
  <c r="N295"/>
  <c r="BE295"/>
  <c r="N297"/>
  <c r="BE297"/>
  <c r="N299"/>
  <c r="BE299"/>
  <c r="N301"/>
  <c r="BE301"/>
  <c r="N303"/>
  <c r="BE303"/>
  <c r="N305"/>
  <c r="BE305"/>
  <c r="N307"/>
  <c r="BE307"/>
  <c r="N309"/>
  <c r="BE309"/>
  <c r="N311"/>
  <c r="BE311"/>
  <c r="N313"/>
  <c r="BE313"/>
  <c r="N315"/>
  <c r="BE315"/>
  <c r="N320"/>
  <c r="BE320"/>
  <c r="N321"/>
  <c r="BE321"/>
  <c r="N323"/>
  <c r="BE323"/>
  <c r="N325"/>
  <c r="BE325"/>
  <c r="N327"/>
  <c r="BE327"/>
  <c r="N329"/>
  <c r="BE329"/>
  <c r="N331"/>
  <c r="BE331"/>
  <c r="N334"/>
  <c r="BE334"/>
  <c r="N337"/>
  <c r="BE337"/>
  <c r="N339"/>
  <c r="BE339"/>
  <c r="N341"/>
  <c r="BE341"/>
  <c r="N344"/>
  <c r="BE344"/>
  <c r="N345"/>
  <c r="BE345"/>
  <c r="N348"/>
  <c r="BE348"/>
  <c r="N350"/>
  <c r="BE350"/>
  <c r="N352"/>
  <c r="BE352"/>
  <c r="N354"/>
  <c r="BE354"/>
  <c r="N357"/>
  <c r="BE357"/>
  <c r="N358"/>
  <c r="BE358"/>
  <c r="N359"/>
  <c r="BE359"/>
  <c r="N360"/>
  <c r="BE360"/>
  <c r="N361"/>
  <c r="BE361"/>
  <c r="H31"/>
  <c r="AZ88" i="1"/>
  <c r="AY88"/>
  <c r="AX88"/>
  <c r="M32" i="2"/>
  <c r="AW88" i="1"/>
  <c r="M31" i="2"/>
  <c r="AV88" i="1"/>
  <c r="AU88"/>
  <c r="M26" i="2"/>
  <c r="N98"/>
  <c r="M27"/>
  <c r="M29"/>
  <c r="AG88" i="1"/>
  <c r="AS88"/>
  <c r="N96" i="2"/>
  <c r="N95"/>
  <c r="N94"/>
  <c r="N93"/>
  <c r="N92"/>
  <c r="N91"/>
  <c r="N90"/>
  <c r="N89"/>
  <c r="N88"/>
  <c r="N87"/>
  <c r="M119"/>
  <c r="E14"/>
  <c r="F119"/>
  <c r="M118"/>
  <c r="F118"/>
  <c r="O8"/>
  <c r="M116"/>
  <c r="F116"/>
  <c r="F114"/>
  <c r="L106"/>
  <c r="M82"/>
  <c r="F82"/>
  <c r="M81"/>
  <c r="F81"/>
  <c r="M79"/>
  <c r="F79"/>
  <c r="F77"/>
  <c r="N40"/>
  <c r="H40"/>
  <c r="N39"/>
  <c r="H39"/>
  <c r="L37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<sst xmlns="http://schemas.openxmlformats.org/spreadsheetml/2006/main" count="2819" uniqueCount="646">
  <si>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</si>
  <si>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</si>
  <si>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</si>
  <si>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</si>
  <si>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</si>
  <si>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</si>
  <si>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</si>
  <si>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</si>
  <si>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</si>
  <si>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</si>
  <si>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</si>
  <si>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</si>
  <si>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</si>
  <si>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</si>
  <si>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</si>
  <si>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</si>
  <si>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</si>
  <si>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19003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</si>
  <si>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</si>
  <si>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</si>
  <si>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Parkoviště v ul. Komenského - kpt. Nálepky</t>
  </si>
  <si>
    <t>JKSO:</t>
  </si>
  <si>
    <t>827</t>
  </si>
  <si>
    <t>CC-CZ:</t>
  </si>
  <si>
    <t>2</t>
  </si>
  <si>
    <t>Místo:</t>
  </si>
  <si>
    <t>Milevsko</t>
  </si>
  <si>
    <t>Datum:</t>
  </si>
  <si>
    <t>1.10.2019</t>
  </si>
  <si>
    <t>CZ-CPV:</t>
  </si>
  <si>
    <t>44000000-0</t>
  </si>
  <si>
    <t>CZ-CPA:</t>
  </si>
  <si>
    <t>42</t>
  </si>
  <si>
    <t>Objednatel:</t>
  </si>
  <si>
    <t>IČ:</t>
  </si>
  <si>
    <t>Město  Milevsko</t>
  </si>
  <si>
    <t>DIČ:</t>
  </si>
  <si>
    <t>Zhotovitel:</t>
  </si>
  <si>
    <t>Vyplň údaj</t>
  </si>
  <si>
    <t>Projektant:</t>
  </si>
  <si>
    <t>Ladislav Mach-PROKLAMA</t>
  </si>
  <si>
    <t>True</t>
  </si>
  <si>
    <t>Zpracovatel:</t>
  </si>
  <si>
    <t xml:space="preserve">Ladislav Mach-PROKLAMA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</si>
  <si>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</si>
  <si>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</si>
  <si>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</si>
  <si>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</si>
  <si>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</si>
  <si>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</si>
  <si>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</si>
  <si>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</si>
  <si>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</si>
  <si>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</si>
  <si>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</si>
  <si>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</si>
  <si>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</si>
  <si>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</si>
  <si>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</si>
  <si>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</si>
  <si>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</si>
  <si>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</si>
  <si>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</si>
  <si>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</si>
  <si>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</si>
  <si>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</si>
  <si>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</si>
  <si>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</si>
  <si>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</si>
  <si>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</si>
  <si>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</si>
  <si>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</si>
  <si>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</si>
  <si>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</si>
  <si>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</si>
  <si>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</si>
  <si>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</si>
  <si>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</si>
  <si>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</si>
  <si>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</si>
  <si>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</si>
  <si>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</si>
  <si>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</si>
  <si>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</si>
  <si>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</si>
  <si>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</si>
  <si>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{43ca7050-d52d-4464-aad7-0b42bd8e28a2}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</si>
  <si>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</si>
  <si>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</si>
  <si>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</si>
  <si>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</si>
  <si>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</si>
  <si>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</si>
  <si>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</si>
  <si>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</si>
  <si>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</si>
  <si>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</si>
  <si>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</si>
  <si>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</si>
  <si>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</si>
  <si>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</si>
  <si>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</si>
  <si>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</si>
  <si>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</si>
  <si>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</si>
  <si>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A2</t>
  </si>
  <si>
    <t>Výkop jámy</t>
  </si>
  <si>
    <t>47,084</t>
  </si>
  <si>
    <t>B</t>
  </si>
  <si>
    <t>Zásyp</t>
  </si>
  <si>
    <t>12,862</t>
  </si>
  <si>
    <t>KRYCÍ LIST ROZPOČTU</t>
  </si>
  <si>
    <t>C</t>
  </si>
  <si>
    <t>Obsyp celkem</t>
  </si>
  <si>
    <t>17,067</t>
  </si>
  <si>
    <t>C1</t>
  </si>
  <si>
    <t>Obsyp čistý</t>
  </si>
  <si>
    <t>16,22</t>
  </si>
  <si>
    <t>A1</t>
  </si>
  <si>
    <t>Výkop rýhy</t>
  </si>
  <si>
    <t>34,538</t>
  </si>
  <si>
    <t>D2</t>
  </si>
  <si>
    <t>Lože vsaku</t>
  </si>
  <si>
    <t>4,756</t>
  </si>
  <si>
    <t>D1</t>
  </si>
  <si>
    <t>Lože</t>
  </si>
  <si>
    <t>5,456</t>
  </si>
  <si>
    <t>B1</t>
  </si>
  <si>
    <t>Obsyp a zásyp vsaku</t>
  </si>
  <si>
    <t>23,583</t>
  </si>
  <si>
    <t>Náklady z rozpočtu</t>
  </si>
  <si>
    <t>MJ 1</t>
  </si>
  <si>
    <t>[m´ délky potrubí]:</t>
  </si>
  <si>
    <t>ZRN/MJ 1:</t>
  </si>
  <si>
    <t>Rozpočet/MJ 1:</t>
  </si>
  <si>
    <t>MJ</t>
  </si>
  <si>
    <t>MJ 2</t>
  </si>
  <si>
    <t>[m3 vsaku]:</t>
  </si>
  <si>
    <t>ZRN/MJ 2:</t>
  </si>
  <si>
    <t>Rozpočet/MJ 2: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</si>
  <si>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</si>
  <si>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</si>
  <si>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</si>
  <si>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</si>
  <si>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</si>
  <si>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</si>
  <si>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</si>
  <si>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</si>
  <si>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</si>
  <si>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</si>
  <si>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</si>
  <si>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</si>
  <si>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</si>
  <si>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</si>
  <si>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</si>
  <si>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</si>
  <si>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</si>
  <si>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</si>
  <si>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</si>
  <si>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</si>
  <si>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</si>
  <si>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</si>
  <si>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</si>
  <si>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</si>
  <si>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</si>
  <si>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</si>
  <si>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</si>
  <si>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</si>
  <si>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</si>
  <si>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</si>
  <si>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</si>
  <si>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</si>
  <si>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</si>
  <si>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</si>
  <si>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</si>
  <si>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</si>
  <si>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</si>
  <si>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</si>
  <si>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</si>
  <si>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115101201</t>
  </si>
  <si>
    <t>Čerpání vody na dopravní výšku do 10 m průměrný přítok do 500 l/min</t>
  </si>
  <si>
    <t>hod</t>
  </si>
  <si>
    <t>4</t>
  </si>
  <si>
    <t>-2039319515</t>
  </si>
  <si>
    <t>(A1+A2)*5*0,01               "Předpoklad 5 hod/100 m3 výkopu"</t>
  </si>
  <si>
    <t>VV</t>
  </si>
  <si>
    <t>115101301</t>
  </si>
  <si>
    <t>Pohotovost čerpací soupravy pro dopravní výšku do 10 m přítok do 500 l/min</t>
  </si>
  <si>
    <t>den</t>
  </si>
  <si>
    <t>-1057170676</t>
  </si>
  <si>
    <t>10                       "Předpoklad 10 dnů"</t>
  </si>
  <si>
    <t>3</t>
  </si>
  <si>
    <t>119001401</t>
  </si>
  <si>
    <t>Dočasné zajištění potrubí ocelového nebo litinového DN do 200</t>
  </si>
  <si>
    <t>m</t>
  </si>
  <si>
    <t>-1406547707</t>
  </si>
  <si>
    <t>(3,00+1,00)               "Plynovod"</t>
  </si>
  <si>
    <t>119001412</t>
  </si>
  <si>
    <t>Dočasné zajištění potrubí betonového, ŽB nebo kameninového DN do 500</t>
  </si>
  <si>
    <t>1334210146</t>
  </si>
  <si>
    <t>3,00              "Stávající beton. potrubí  DN 300"</t>
  </si>
  <si>
    <t>5</t>
  </si>
  <si>
    <t>119001421</t>
  </si>
  <si>
    <t>Dočasné zajištění kabelů a kabelových tratí ze 3 volně ložených kabelů</t>
  </si>
  <si>
    <t>163611839</t>
  </si>
  <si>
    <t>1,00*4             "EON+ VO+ optip. kabel"</t>
  </si>
  <si>
    <t>6</t>
  </si>
  <si>
    <t>130001101</t>
  </si>
  <si>
    <t>Příplatek za ztížení vykopávky v blízkosti podzemního vedení</t>
  </si>
  <si>
    <t>m3</t>
  </si>
  <si>
    <t>135217490</t>
  </si>
  <si>
    <t>(A1+A2)*0,50           "Předpoklad 50 % z kubatury výkopů"</t>
  </si>
  <si>
    <t>7</t>
  </si>
  <si>
    <t>130901121</t>
  </si>
  <si>
    <t>Bourání kcí v hloubených vykopávkách ze zdiva z betonu prostého ručně</t>
  </si>
  <si>
    <t>1870330718</t>
  </si>
  <si>
    <t>0,50                "Předpoklad"</t>
  </si>
  <si>
    <t>8</t>
  </si>
  <si>
    <t>131301201</t>
  </si>
  <si>
    <t>Hloubení jam zapažených v hornině tř. 4 objemu do 100 m3</t>
  </si>
  <si>
    <t>-1938751919</t>
  </si>
  <si>
    <t>"Vsak - (5,30+5,43+5,50+5,63)/4=5,46-0,95=4,51-3,52=0,99"</t>
  </si>
  <si>
    <t>8,20*5,80*0,99</t>
  </si>
  <si>
    <t>A2*0,25                     "25 % hornina 4"</t>
  </si>
  <si>
    <t>9</t>
  </si>
  <si>
    <t>131301209</t>
  </si>
  <si>
    <t>Příplatek za lepivost u hloubení jam zapažených v hornině tř. 4</t>
  </si>
  <si>
    <t>-438938486</t>
  </si>
  <si>
    <t>A2*0,25</t>
  </si>
  <si>
    <t>10</t>
  </si>
  <si>
    <t>131401201</t>
  </si>
  <si>
    <t>Hloubení jam zapažených v hornině tř. 5 objemu do 100 m3</t>
  </si>
  <si>
    <t>-733190953</t>
  </si>
  <si>
    <t>A2*0,75                     "75 % hornina 5"</t>
  </si>
  <si>
    <t>11</t>
  </si>
  <si>
    <t>132301201</t>
  </si>
  <si>
    <t>Hloubení rýh š do 2000 mm v hornině tř. 4 objemu do 100 m3</t>
  </si>
  <si>
    <t>-449206767</t>
  </si>
  <si>
    <t>"Větev  A"</t>
  </si>
  <si>
    <t>3,50*1,80*(1,50-0,42)           "Zřízení šachty  ŠD1"</t>
  </si>
  <si>
    <t>7,20*0,80*(1,46-0,42)</t>
  </si>
  <si>
    <t>9,50*0,80*0,65                        "Odpočet 0,95 m"</t>
  </si>
  <si>
    <t>2,00*0,80*0,55                        "Odpočet 0,95 m"</t>
  </si>
  <si>
    <t>Mezisoučet</t>
  </si>
  <si>
    <t>"Přípojky (odpočet 0,95 m)"</t>
  </si>
  <si>
    <t xml:space="preserve">  3,10*0,80*0,43          "UV1"</t>
  </si>
  <si>
    <t>13,20*0,80*0,25          "UV2"</t>
  </si>
  <si>
    <t>33,20*0,80*0,46          "LV1"</t>
  </si>
  <si>
    <t>Součet</t>
  </si>
  <si>
    <t>A1*0,85                  "85 % hornina 4 třídy"</t>
  </si>
  <si>
    <t>12</t>
  </si>
  <si>
    <t>132301209</t>
  </si>
  <si>
    <t>Příplatek za lepivost k hloubení rýh š do 2000 mm v hornině tř. 4</t>
  </si>
  <si>
    <t>193164417</t>
  </si>
  <si>
    <t>A1*0,85</t>
  </si>
  <si>
    <t>13</t>
  </si>
  <si>
    <t>132401201</t>
  </si>
  <si>
    <t>Hloubení rýh š do 2000 mm v hornině tř. 5</t>
  </si>
  <si>
    <t>1042497194</t>
  </si>
  <si>
    <t>A1*0,15               "15 % hornina třídy 5"</t>
  </si>
  <si>
    <t>14</t>
  </si>
  <si>
    <t>138401101</t>
  </si>
  <si>
    <t>Dolamování hloubených vykopávek jam ve vrstvě tl do 1000 mm v hornině tř. 5</t>
  </si>
  <si>
    <t>-1629073777</t>
  </si>
  <si>
    <t>A2*0,75*0,25            "Předpoklad 25 % z horniny 5"</t>
  </si>
  <si>
    <t>138401201</t>
  </si>
  <si>
    <t>Dolamování hloubených vykopávek rýh ve vrstvě tl do 500 mm v hornině tř. 5</t>
  </si>
  <si>
    <t>-2113727950</t>
  </si>
  <si>
    <t>A1*0,15*0,25            "Předpoklad 25 % z horniny 5"</t>
  </si>
  <si>
    <t>16</t>
  </si>
  <si>
    <t>151101101</t>
  </si>
  <si>
    <t>Zřízení příložného pažení a rozepření stěn rýh hl do 2 m</t>
  </si>
  <si>
    <t>m2</t>
  </si>
  <si>
    <t>-1856707692</t>
  </si>
  <si>
    <t>3,50*2*(1,50-0,42)           "Zřízení šachty  ŠD1"</t>
  </si>
  <si>
    <t>7,20*2*(1,46-0,42)</t>
  </si>
  <si>
    <t>17</t>
  </si>
  <si>
    <t>151101111</t>
  </si>
  <si>
    <t>Odstranění příložného pažení a rozepření stěn rýh hl do 2 m</t>
  </si>
  <si>
    <t>597188145</t>
  </si>
  <si>
    <t>22,536</t>
  </si>
  <si>
    <t>18</t>
  </si>
  <si>
    <t>151101201</t>
  </si>
  <si>
    <t>Zřízení příložného pažení stěn výkopu hl do 4 m</t>
  </si>
  <si>
    <t>601123722</t>
  </si>
  <si>
    <t>(8,20+5,80)*2*0,99</t>
  </si>
  <si>
    <t>19</t>
  </si>
  <si>
    <t>151101211</t>
  </si>
  <si>
    <t>Odstranění příložného pažení stěn hl do 4 m</t>
  </si>
  <si>
    <t>201609912</t>
  </si>
  <si>
    <t>27,720</t>
  </si>
  <si>
    <t>20</t>
  </si>
  <si>
    <t>151101301</t>
  </si>
  <si>
    <t>Zřízení rozepření stěn při pažení příložném hl do 4 m</t>
  </si>
  <si>
    <t>1119938997</t>
  </si>
  <si>
    <t>151101311</t>
  </si>
  <si>
    <t>Odstranění rozepření stěn při pažení příložném hl do 4 m</t>
  </si>
  <si>
    <t>434593303</t>
  </si>
  <si>
    <t>22</t>
  </si>
  <si>
    <t>161101101</t>
  </si>
  <si>
    <t>Svislé přemístění výkopku z horniny tř. 1 až 4 hl výkopu do 2,5 m</t>
  </si>
  <si>
    <t>12180606</t>
  </si>
  <si>
    <t>A2*0,25                  "25 % hornina 4 třídy"</t>
  </si>
  <si>
    <t>23</t>
  </si>
  <si>
    <t>161101151</t>
  </si>
  <si>
    <t>Svislé přemístění výkopku z horniny tř. 5 až 7 hl výkopu do 2,5 m</t>
  </si>
  <si>
    <t>-543827912</t>
  </si>
  <si>
    <t>A2*0,75               "75 % hornina třídy 5"</t>
  </si>
  <si>
    <t>24</t>
  </si>
  <si>
    <t>162601102</t>
  </si>
  <si>
    <t>Vodorovné přemístění do 5000 m výkopku/sypaniny z horniny tř. 1 až 4</t>
  </si>
  <si>
    <t>-305472355</t>
  </si>
  <si>
    <t>A1+A2     "Odvoz přebytečné zeminy"</t>
  </si>
  <si>
    <t>25</t>
  </si>
  <si>
    <t>171201201</t>
  </si>
  <si>
    <t>Uložení sypaniny na skládky</t>
  </si>
  <si>
    <t>-47536141</t>
  </si>
  <si>
    <t>A1+A2</t>
  </si>
  <si>
    <t>26</t>
  </si>
  <si>
    <t>171201211</t>
  </si>
  <si>
    <t>Poplatek za uložení odpadu ze sypaniny na skládce (skládkovné)</t>
  </si>
  <si>
    <t>t</t>
  </si>
  <si>
    <t>1892507816</t>
  </si>
  <si>
    <t>81,622</t>
  </si>
  <si>
    <t>27</t>
  </si>
  <si>
    <t>174101101</t>
  </si>
  <si>
    <t>Zásyp jam, šachet rýh nebo kolem objektů sypaninou se zhutněním</t>
  </si>
  <si>
    <t>-717398445</t>
  </si>
  <si>
    <t>(A1-(C1+D1))       "Zásyp potrubí"</t>
  </si>
  <si>
    <t>28</t>
  </si>
  <si>
    <t>M</t>
  </si>
  <si>
    <t>583312000</t>
  </si>
  <si>
    <t>štěrkopísek  netříděný zásypový materiál</t>
  </si>
  <si>
    <t>-2054964677</t>
  </si>
  <si>
    <t>29</t>
  </si>
  <si>
    <t>276999747</t>
  </si>
  <si>
    <t>(A2-(7,20*4,80*0,68))           "Obsyp a zásyp vsaku"</t>
  </si>
  <si>
    <t>30</t>
  </si>
  <si>
    <t>-1862556890</t>
  </si>
  <si>
    <t>31</t>
  </si>
  <si>
    <t>175151101</t>
  </si>
  <si>
    <t>Obsypání potrubí strojně sypaninou bez prohození, uloženou do 3 m</t>
  </si>
  <si>
    <t>1635099376</t>
  </si>
  <si>
    <t>3,50*1,80*0,40           "Zřízení šachty  ŠD1"</t>
  </si>
  <si>
    <t>7,20*0,80*0,30</t>
  </si>
  <si>
    <t>9,50*0,80*0,30                        "Odpočet 0,95 m"</t>
  </si>
  <si>
    <t>2,00*0,80*0,30                        "Odpočet 0,95 m"</t>
  </si>
  <si>
    <t xml:space="preserve">  3,10*0,80*0,25          "UV1"</t>
  </si>
  <si>
    <t>33,20*0,80*0,256       "LV1"</t>
  </si>
  <si>
    <t>-(5,72*0,0350)               "Odpočet  DN 300"</t>
  </si>
  <si>
    <t>-(3,46*0,1870)               "Odpočet  DN 200"</t>
  </si>
  <si>
    <t>32</t>
  </si>
  <si>
    <t>1271268777</t>
  </si>
  <si>
    <t>33</t>
  </si>
  <si>
    <t>181951103</t>
  </si>
  <si>
    <t>Úprava pláně v hornině tř. 5 až 7 bez zhutnění</t>
  </si>
  <si>
    <t>1582087503</t>
  </si>
  <si>
    <t>8,20*5,80</t>
  </si>
  <si>
    <t>34</t>
  </si>
  <si>
    <t>359901111</t>
  </si>
  <si>
    <t>Vyčištění stok</t>
  </si>
  <si>
    <t>-1658027780</t>
  </si>
  <si>
    <t>10,00          "Předpoklad"</t>
  </si>
  <si>
    <t>35</t>
  </si>
  <si>
    <t>359901211</t>
  </si>
  <si>
    <t>Monitoring stoky jakékoli výšky na nové kanalizaci</t>
  </si>
  <si>
    <t>-396129284</t>
  </si>
  <si>
    <t>18,70</t>
  </si>
  <si>
    <t>36</t>
  </si>
  <si>
    <t>359901212</t>
  </si>
  <si>
    <t>Monitoring stoky jakékoli výšky na stávající kanalizaci</t>
  </si>
  <si>
    <t>-1221929198</t>
  </si>
  <si>
    <t>37</t>
  </si>
  <si>
    <t>451541111</t>
  </si>
  <si>
    <t>Lože pod potrubí otevřený výkop ze štěrkodrtě</t>
  </si>
  <si>
    <t>-1138355395</t>
  </si>
  <si>
    <t>8,20*5,80*0,10</t>
  </si>
  <si>
    <t>38</t>
  </si>
  <si>
    <t>451573111</t>
  </si>
  <si>
    <t>Lože pod potrubí otevřený výkop ze štěrkopísku</t>
  </si>
  <si>
    <t>-460973964</t>
  </si>
  <si>
    <t>7,20*0,80*0,10</t>
  </si>
  <si>
    <t xml:space="preserve">9,50*0,80*0,10                        </t>
  </si>
  <si>
    <t xml:space="preserve">2,00*0,80*0,10                       </t>
  </si>
  <si>
    <t xml:space="preserve">  3,10*0,80*0,10        "UV1"</t>
  </si>
  <si>
    <t>13,20*0,80*0,10        "UV2"</t>
  </si>
  <si>
    <t>33,20*0,80*0,10       "LV1"</t>
  </si>
  <si>
    <t>39</t>
  </si>
  <si>
    <t>452112111</t>
  </si>
  <si>
    <t>Osazení betonových prstenců nebo rámů v do 100 mm</t>
  </si>
  <si>
    <t>kus</t>
  </si>
  <si>
    <t>662190697</t>
  </si>
  <si>
    <t>1+3</t>
  </si>
  <si>
    <t>40</t>
  </si>
  <si>
    <t>55920002a</t>
  </si>
  <si>
    <t>Prefa  TBW 63/6</t>
  </si>
  <si>
    <t>ks</t>
  </si>
  <si>
    <t>1902370053</t>
  </si>
  <si>
    <t>1*1,01                 "TBW-Q.1 63/6"</t>
  </si>
  <si>
    <t>41</t>
  </si>
  <si>
    <t>55920002c</t>
  </si>
  <si>
    <t>Prefa  TBW 63/10</t>
  </si>
  <si>
    <t>1042709488</t>
  </si>
  <si>
    <t>3*1,015                 "TBW-Q.1 63/10"</t>
  </si>
  <si>
    <t>831263195</t>
  </si>
  <si>
    <t>Příplatek za zřízení kanalizační přípojky DN 100 až 300</t>
  </si>
  <si>
    <t>185223910</t>
  </si>
  <si>
    <t>43</t>
  </si>
  <si>
    <t>837354111</t>
  </si>
  <si>
    <t>Montáž kameninových útesů s hrdlem DN 200</t>
  </si>
  <si>
    <t>-581754860</t>
  </si>
  <si>
    <t>1           "Porovnáním"</t>
  </si>
  <si>
    <t>44</t>
  </si>
  <si>
    <t>871315231</t>
  </si>
  <si>
    <t>Kanalizační potrubí z tvrdého PVC jednovrstvé tuhost třídy SN10 DN 160</t>
  </si>
  <si>
    <t>775545319</t>
  </si>
  <si>
    <t>(3,10+13,20+(33,20-8,00))</t>
  </si>
  <si>
    <t>45</t>
  </si>
  <si>
    <t>871350320</t>
  </si>
  <si>
    <t>Montáž kanalizačního potrubí hladkého plnostěnného SN 12  z polypropylenu DN 200</t>
  </si>
  <si>
    <t>441749598</t>
  </si>
  <si>
    <t>18,70              "Větev  A"</t>
  </si>
  <si>
    <t>46</t>
  </si>
  <si>
    <t>286171350</t>
  </si>
  <si>
    <t>trubka kanalizační ULTRA SOLID SN 12, dl. 6m, DN 200</t>
  </si>
  <si>
    <t>1383697575</t>
  </si>
  <si>
    <t>"18,7/6,00=3,117 ks"</t>
  </si>
  <si>
    <t>4*1,093</t>
  </si>
  <si>
    <t>47</t>
  </si>
  <si>
    <t>871355231</t>
  </si>
  <si>
    <t>Kanalizační potrubí z tvrdého PVC jednovrstvé tuhost třídy SN10 DN 200</t>
  </si>
  <si>
    <t>1034339477</t>
  </si>
  <si>
    <t>8,00</t>
  </si>
  <si>
    <t>48</t>
  </si>
  <si>
    <t>877315211</t>
  </si>
  <si>
    <t>Montáž tvarovek z tvrdého PVC-systém KG nebo z polypropylenu-systém KG 2000 jednoosé DN 150</t>
  </si>
  <si>
    <t>-19655519</t>
  </si>
  <si>
    <t>49</t>
  </si>
  <si>
    <t>286113610</t>
  </si>
  <si>
    <t>koleno kanalizace plastové KGB 150x45°</t>
  </si>
  <si>
    <t>645503288</t>
  </si>
  <si>
    <t>6*1,015</t>
  </si>
  <si>
    <t>50</t>
  </si>
  <si>
    <t>877350310</t>
  </si>
  <si>
    <t>Montáž kolen na potrubí z PP trub hladkých plnostěnných DN 200</t>
  </si>
  <si>
    <t>-567014933</t>
  </si>
  <si>
    <t>51</t>
  </si>
  <si>
    <t>286171730</t>
  </si>
  <si>
    <t>koleno kanalizační HS 30 ° DN 200</t>
  </si>
  <si>
    <t>469071960</t>
  </si>
  <si>
    <t>1*1,015</t>
  </si>
  <si>
    <t>52</t>
  </si>
  <si>
    <t>877350440</t>
  </si>
  <si>
    <t>Montáž šachtových vložek na potrubí z PP trub korugovaných DN 200</t>
  </si>
  <si>
    <t>-165359420</t>
  </si>
  <si>
    <t>53</t>
  </si>
  <si>
    <t>286174810</t>
  </si>
  <si>
    <t>vložka šachtová HS, DN 200</t>
  </si>
  <si>
    <t>-789415710</t>
  </si>
  <si>
    <t>Těsnění není zahrnuto v ceně tvarovek, nutno objednat zvlášt.</t>
  </si>
  <si>
    <t>P</t>
  </si>
  <si>
    <t>3*1,015</t>
  </si>
  <si>
    <t>54</t>
  </si>
  <si>
    <t>877355211</t>
  </si>
  <si>
    <t>Montáž tvarovek z tvrdého PVC-systém KG nebo z polypropylenu-systém KG 2000 jednoosé DN 200</t>
  </si>
  <si>
    <t>-1315085544</t>
  </si>
  <si>
    <t>55</t>
  </si>
  <si>
    <t>286115080</t>
  </si>
  <si>
    <t>redukce kanalizace plastová KGR 200/160</t>
  </si>
  <si>
    <t>-736606883</t>
  </si>
  <si>
    <t>56</t>
  </si>
  <si>
    <t>877355221</t>
  </si>
  <si>
    <t>Montáž tvarovek z tvrdého PVC-systém KG nebo z polypropylenu-systém KG 2000 dvouosé DN 200</t>
  </si>
  <si>
    <t>-1784045192</t>
  </si>
  <si>
    <t>2        "KGEA 200/160"</t>
  </si>
  <si>
    <t>57</t>
  </si>
  <si>
    <t>286113950</t>
  </si>
  <si>
    <t>odbočka kanalizační plastová s hrdlem KGEA-200/150/45°</t>
  </si>
  <si>
    <t>-1603699563</t>
  </si>
  <si>
    <t>2*1,015</t>
  </si>
  <si>
    <t>58</t>
  </si>
  <si>
    <t>892352121</t>
  </si>
  <si>
    <t>Tlaková zkouška vzduchem potrubí DN 200 těsnícím vakem ucpávkovým</t>
  </si>
  <si>
    <t>úsek</t>
  </si>
  <si>
    <t>-170324168</t>
  </si>
  <si>
    <t>59</t>
  </si>
  <si>
    <t>894411111</t>
  </si>
  <si>
    <t>Zřízení šachet kanalizačních z betonových dílců na potrubí DN do 200 dno beton tř. C 25/30</t>
  </si>
  <si>
    <t>1388185995</t>
  </si>
  <si>
    <t>1*0,1              "ŠD 2 - prefa dno - koeficient 0,1"</t>
  </si>
  <si>
    <t>60</t>
  </si>
  <si>
    <t>894411121</t>
  </si>
  <si>
    <t>Zřízení šachet kanalizačních z betonových dílců na potrubí DN nad 200 do 300 dno beton tř. C 25/30</t>
  </si>
  <si>
    <t>726036020</t>
  </si>
  <si>
    <t>1            "ŠD 1 - monolit. dno"</t>
  </si>
  <si>
    <t>61</t>
  </si>
  <si>
    <t>894412411</t>
  </si>
  <si>
    <t>Osazení železobetonových dílců pro šachty skruží přechodových</t>
  </si>
  <si>
    <t>-281152521</t>
  </si>
  <si>
    <t>1              "ŠD 2"</t>
  </si>
  <si>
    <t>62</t>
  </si>
  <si>
    <t>52861014d</t>
  </si>
  <si>
    <t>Prefa těsnění DN 1000</t>
  </si>
  <si>
    <t>-357779414</t>
  </si>
  <si>
    <t>2*1,02          "Těsnění pro DN  1000 Q 1 - odpočet šachty  ŠD8"</t>
  </si>
  <si>
    <t>63</t>
  </si>
  <si>
    <t>52861014e</t>
  </si>
  <si>
    <t>Prefa  TBR 100/63</t>
  </si>
  <si>
    <t>-1783355432</t>
  </si>
  <si>
    <t>2*1,01          "TBR-Q.1 100-63/58"</t>
  </si>
  <si>
    <t>64</t>
  </si>
  <si>
    <t>894414111</t>
  </si>
  <si>
    <t>Osazení železobetonových dílců pro šachty skruží základových (dno)</t>
  </si>
  <si>
    <t>-1075409873</t>
  </si>
  <si>
    <t>1                 "ŠD 2"</t>
  </si>
  <si>
    <t>65</t>
  </si>
  <si>
    <t>52861014f</t>
  </si>
  <si>
    <t>Prefa  TBZ 100/60-40</t>
  </si>
  <si>
    <t>-1711371234</t>
  </si>
  <si>
    <t>1*1,01          "TBZ-Q.1 100/60 V max 40"</t>
  </si>
  <si>
    <t>66</t>
  </si>
  <si>
    <t>894812315</t>
  </si>
  <si>
    <t xml:space="preserve">Revizní a čistící šachta  typ 340051 DN 600/200 </t>
  </si>
  <si>
    <t>-1481389391</t>
  </si>
  <si>
    <t>1          "Porovnáním šachta FŠ 1 "</t>
  </si>
  <si>
    <t>67</t>
  </si>
  <si>
    <t>894812331</t>
  </si>
  <si>
    <t>Revizní a čistící šachta  DN 600 - prodloužení šachty  500 mm</t>
  </si>
  <si>
    <t>-710870256</t>
  </si>
  <si>
    <t>68</t>
  </si>
  <si>
    <t>895941111</t>
  </si>
  <si>
    <t>Zřízení vpusti kanalizační uliční z betonových dílců typ UV-50 normální</t>
  </si>
  <si>
    <t>1586650222</t>
  </si>
  <si>
    <t>69</t>
  </si>
  <si>
    <t>52861015a</t>
  </si>
  <si>
    <t>Prefa  UV - TBV Q 50/20 CP</t>
  </si>
  <si>
    <t>26472654</t>
  </si>
  <si>
    <t>2*1,01          "TBV Q 50/20 CP"</t>
  </si>
  <si>
    <t>70</t>
  </si>
  <si>
    <t>52861015b</t>
  </si>
  <si>
    <t>Prefa  UV - TBV Q 50/29 SN</t>
  </si>
  <si>
    <t>282799250</t>
  </si>
  <si>
    <t>1*1,01          "TBV Q 50/29 SN"</t>
  </si>
  <si>
    <t>71</t>
  </si>
  <si>
    <t>52861015c</t>
  </si>
  <si>
    <t>Prefa  UV - TBV Q 50/59 SV</t>
  </si>
  <si>
    <t>1238069398</t>
  </si>
  <si>
    <t>1*1,01          "TBV Q 50/59 SV"</t>
  </si>
  <si>
    <t>72</t>
  </si>
  <si>
    <t>52861015d</t>
  </si>
  <si>
    <t>Prefa  UV - TBV Q 50/59 PVC</t>
  </si>
  <si>
    <t>1609956032</t>
  </si>
  <si>
    <t>2*1,01          "TBV Q 50/59 PVC"</t>
  </si>
  <si>
    <t>73</t>
  </si>
  <si>
    <t>52861015e</t>
  </si>
  <si>
    <t>Prefa  UV - TBV Q 50/19 KN</t>
  </si>
  <si>
    <t>1857251694</t>
  </si>
  <si>
    <t>2*1,01          "TBV Q 50/19 KN"</t>
  </si>
  <si>
    <t>74</t>
  </si>
  <si>
    <t>895971124</t>
  </si>
  <si>
    <t>Zasakovací box z polypropylenu PP bez revize pro vsakování dvouřadová galerie objemu do 50 m3</t>
  </si>
  <si>
    <t>soubor</t>
  </si>
  <si>
    <t>654234782</t>
  </si>
  <si>
    <t>"Vsakovací objekt rozměrů 7,20*4,80*0,68 m (23,501 m3)"</t>
  </si>
  <si>
    <t>" - 108 ks vsakovacích bloků rozměrů 0,80*0,80*0,32 m"</t>
  </si>
  <si>
    <t>"+ geotextilie 200g/m2 + odvětrávací hlavice DN 100 + spojky pro spojení"</t>
  </si>
  <si>
    <t>75</t>
  </si>
  <si>
    <t>895972242</t>
  </si>
  <si>
    <t>Filtr pro dešťovou šachtu DN 200</t>
  </si>
  <si>
    <t>-655356934</t>
  </si>
  <si>
    <t>76</t>
  </si>
  <si>
    <t>899104111</t>
  </si>
  <si>
    <t>Osazení poklopů litinových nebo ocelových včetně rámů hmotnosti nad 150 kg</t>
  </si>
  <si>
    <t>-1976040748</t>
  </si>
  <si>
    <t>77</t>
  </si>
  <si>
    <t>55920001a</t>
  </si>
  <si>
    <t>Poklopy litinový D400</t>
  </si>
  <si>
    <t>-612380421</t>
  </si>
  <si>
    <t>2              "Poklop litinový D400 GU-B-1 + rám"</t>
  </si>
  <si>
    <t>78</t>
  </si>
  <si>
    <t>899203111</t>
  </si>
  <si>
    <t>Osazení mříží litinových včetně rámů a košů na bahno hmotnosti nad 100 do 150 kg</t>
  </si>
  <si>
    <t>-943794393</t>
  </si>
  <si>
    <t>79</t>
  </si>
  <si>
    <t>55920001b</t>
  </si>
  <si>
    <t>Vtoková mříž  500*500  D 400</t>
  </si>
  <si>
    <t>959250506</t>
  </si>
  <si>
    <t>2               "Vtoková mříž 500*500mm D400 + rám"</t>
  </si>
  <si>
    <t>80</t>
  </si>
  <si>
    <t>55920001c.1</t>
  </si>
  <si>
    <t>Kalový koš - výšky 600</t>
  </si>
  <si>
    <t>1479809538</t>
  </si>
  <si>
    <t>1               "Kalový koš pozinkovaný výšky 600mm"</t>
  </si>
  <si>
    <t>81</t>
  </si>
  <si>
    <t>55920001d</t>
  </si>
  <si>
    <t>Kalový koš - výšky 250</t>
  </si>
  <si>
    <t>-174057432</t>
  </si>
  <si>
    <t>1               "Kalový koš pozinkovaný výšky 250mm"</t>
  </si>
  <si>
    <t>82</t>
  </si>
  <si>
    <t>935932111a</t>
  </si>
  <si>
    <t>Osazení odvodňovacího žlabu šířky do 200 mm</t>
  </si>
  <si>
    <t>-1766006083</t>
  </si>
  <si>
    <t>"Porovnáním  -  Liniové odvodnění - polymerbeton D 400"</t>
  </si>
  <si>
    <t>11,50</t>
  </si>
  <si>
    <t>83</t>
  </si>
  <si>
    <t>562414490a</t>
  </si>
  <si>
    <t>Liniové odvodnění typu PD 100V monoblok, žlab 1,00 m</t>
  </si>
  <si>
    <t>-1136296334</t>
  </si>
  <si>
    <t>84</t>
  </si>
  <si>
    <t>562414490b</t>
  </si>
  <si>
    <t>Liniové odvodnění typu PD 100V monoblok, vpust</t>
  </si>
  <si>
    <t>711011555</t>
  </si>
  <si>
    <t>85</t>
  </si>
  <si>
    <t>562414490c</t>
  </si>
  <si>
    <t>Liniové odvodnění typu PD 100V monoblok, kombi stěna</t>
  </si>
  <si>
    <t>-1418497229</t>
  </si>
  <si>
    <t>86</t>
  </si>
  <si>
    <t>998276101</t>
  </si>
  <si>
    <t>Přesun hmot pro trubní vedení z trub z plastických hmot otevřený výkop</t>
  </si>
  <si>
    <t>-1422604678</t>
  </si>
  <si>
    <t>87</t>
  </si>
  <si>
    <t>998276124</t>
  </si>
  <si>
    <t>Příplatek k přesunu hmot pro trubní vedení z trub z plastických hmot za zvětšený přesun do 500 m</t>
  </si>
  <si>
    <t>1754649139</t>
  </si>
  <si>
    <t>88</t>
  </si>
  <si>
    <t>011114000</t>
  </si>
  <si>
    <t>Inženýrsko-geologický průzkum</t>
  </si>
  <si>
    <t>Kč</t>
  </si>
  <si>
    <t>1024</t>
  </si>
  <si>
    <t>1729464445</t>
  </si>
  <si>
    <t>1              "Cena dodavatele stavby"</t>
  </si>
  <si>
    <t>89</t>
  </si>
  <si>
    <t>012203000</t>
  </si>
  <si>
    <t>Geodetické práce při provádění stavby</t>
  </si>
  <si>
    <t>…</t>
  </si>
  <si>
    <t>1196971132</t>
  </si>
  <si>
    <t>90</t>
  </si>
  <si>
    <t>012303000</t>
  </si>
  <si>
    <t>Geodetické práce po výstavbě</t>
  </si>
  <si>
    <t>15409024</t>
  </si>
  <si>
    <t>91</t>
  </si>
  <si>
    <t>013254000</t>
  </si>
  <si>
    <t>Dokumentace skutečného provedení stavby</t>
  </si>
  <si>
    <t>-1401041416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</si>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</sst>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20"/>
      <name val="Trebuchet MS"/>
    </font>
    <font>
      <sz val="8"/>
      <color indexed="18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sz val="8"/>
      <color indexed="8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20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24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3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166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4" fillId="3" borderId="10" xfId="0" applyNumberFormat="1" applyFont="1" applyFill="1" applyBorder="1" applyAlignment="1" applyProtection="1">
      <alignment horizontal="center" vertical="center"/>
      <protection locked="0"/>
    </xf>
    <xf numFmtId="0" fontId="24" fillId="3" borderId="11" xfId="0" applyFont="1" applyFill="1" applyBorder="1" applyAlignment="1" applyProtection="1">
      <alignment horizontal="center" vertical="center"/>
      <protection locked="0"/>
    </xf>
    <xf numFmtId="4" fontId="24" fillId="0" borderId="12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3" borderId="13" xfId="0" applyNumberFormat="1" applyFont="1" applyFill="1" applyBorder="1" applyAlignment="1" applyProtection="1">
      <alignment horizontal="center" vertical="center"/>
      <protection locked="0"/>
    </xf>
    <xf numFmtId="0" fontId="24" fillId="3" borderId="0" xfId="0" applyFont="1" applyFill="1" applyBorder="1" applyAlignment="1" applyProtection="1">
      <alignment horizontal="center" vertical="center"/>
      <protection locked="0"/>
    </xf>
    <xf numFmtId="4" fontId="24" fillId="0" borderId="14" xfId="0" applyNumberFormat="1" applyFont="1" applyBorder="1" applyAlignment="1">
      <alignment vertical="center"/>
    </xf>
    <xf numFmtId="164" fontId="24" fillId="3" borderId="15" xfId="0" applyNumberFormat="1" applyFont="1" applyFill="1" applyBorder="1" applyAlignment="1" applyProtection="1">
      <alignment horizontal="center" vertical="center"/>
      <protection locked="0"/>
    </xf>
    <xf numFmtId="0" fontId="24" fillId="3" borderId="16" xfId="0" applyFont="1" applyFill="1" applyBorder="1" applyAlignment="1" applyProtection="1">
      <alignment horizontal="center" vertical="center"/>
      <protection locked="0"/>
    </xf>
    <xf numFmtId="4" fontId="24" fillId="0" borderId="17" xfId="0" applyNumberFormat="1" applyFont="1" applyBorder="1" applyAlignment="1">
      <alignment vertical="center"/>
    </xf>
    <xf numFmtId="0" fontId="27" fillId="4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9" xfId="0" applyFont="1" applyFill="1" applyBorder="1" applyAlignment="1">
      <alignment horizontal="right" vertical="center"/>
    </xf>
    <xf numFmtId="167" fontId="1" fillId="0" borderId="0" xfId="0" applyNumberFormat="1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9" fillId="0" borderId="24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  <protection locked="0"/>
    </xf>
    <xf numFmtId="0" fontId="24" fillId="0" borderId="17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7" fillId="0" borderId="11" xfId="0" applyNumberFormat="1" applyFont="1" applyBorder="1" applyAlignment="1"/>
    <xf numFmtId="166" fontId="37" fillId="0" borderId="12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3" xfId="0" applyFont="1" applyBorder="1" applyAlignment="1"/>
    <xf numFmtId="166" fontId="7" fillId="0" borderId="0" xfId="0" applyNumberFormat="1" applyFont="1" applyBorder="1" applyAlignment="1"/>
    <xf numFmtId="166" fontId="7" fillId="0" borderId="14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4" xfId="0" applyFont="1" applyBorder="1" applyAlignment="1" applyProtection="1">
      <alignment horizontal="center" vertical="center"/>
      <protection locked="0"/>
    </xf>
    <xf numFmtId="49" fontId="0" fillId="0" borderId="24" xfId="0" applyNumberFormat="1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167" fontId="0" fillId="0" borderId="24" xfId="0" applyNumberFormat="1" applyFont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1" fillId="0" borderId="24" xfId="0" applyFont="1" applyBorder="1" applyAlignment="1" applyProtection="1">
      <alignment horizontal="center" vertical="center"/>
      <protection locked="0"/>
    </xf>
    <xf numFmtId="49" fontId="41" fillId="0" borderId="24" xfId="0" applyNumberFormat="1" applyFont="1" applyBorder="1" applyAlignment="1" applyProtection="1">
      <alignment horizontal="left" vertical="center" wrapText="1"/>
      <protection locked="0"/>
    </xf>
    <xf numFmtId="0" fontId="41" fillId="0" borderId="24" xfId="0" applyFont="1" applyBorder="1" applyAlignment="1" applyProtection="1">
      <alignment horizontal="center" vertical="center" wrapText="1"/>
      <protection locked="0"/>
    </xf>
    <xf numFmtId="167" fontId="41" fillId="0" borderId="24" xfId="0" applyNumberFormat="1" applyFont="1" applyBorder="1" applyAlignment="1" applyProtection="1">
      <alignment vertical="center"/>
      <protection locked="0"/>
    </xf>
    <xf numFmtId="0" fontId="0" fillId="0" borderId="13" xfId="0" applyFont="1" applyBorder="1" applyAlignment="1">
      <alignment vertical="center"/>
    </xf>
    <xf numFmtId="0" fontId="0" fillId="3" borderId="24" xfId="0" applyFont="1" applyFill="1" applyBorder="1" applyAlignment="1" applyProtection="1">
      <alignment horizontal="center" vertical="center"/>
      <protection locked="0"/>
    </xf>
    <xf numFmtId="49" fontId="0" fillId="3" borderId="24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4" xfId="0" applyFont="1" applyFill="1" applyBorder="1" applyAlignment="1" applyProtection="1">
      <alignment horizontal="center" vertical="center" wrapText="1"/>
      <protection locked="0"/>
    </xf>
    <xf numFmtId="167" fontId="0" fillId="3" borderId="24" xfId="0" applyNumberFormat="1" applyFont="1" applyFill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6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 wrapText="1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" fontId="27" fillId="4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left" vertical="center"/>
    </xf>
    <xf numFmtId="4" fontId="3" fillId="4" borderId="25" xfId="0" applyNumberFormat="1" applyFont="1" applyFill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/>
    <xf numFmtId="4" fontId="0" fillId="0" borderId="24" xfId="0" applyNumberFormat="1" applyFont="1" applyBorder="1" applyAlignment="1" applyProtection="1">
      <alignment vertical="center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2" fillId="4" borderId="22" xfId="0" applyFont="1" applyFill="1" applyBorder="1" applyAlignment="1">
      <alignment horizontal="center" vertical="center" wrapText="1"/>
    </xf>
    <xf numFmtId="0" fontId="36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0" fillId="0" borderId="24" xfId="0" applyFont="1" applyBorder="1" applyAlignment="1" applyProtection="1">
      <alignment horizontal="left" vertical="center" wrapText="1"/>
      <protection locked="0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0" fontId="3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1" fillId="0" borderId="24" xfId="0" applyFont="1" applyBorder="1" applyAlignment="1" applyProtection="1">
      <alignment horizontal="left" vertical="center" wrapText="1"/>
      <protection locked="0"/>
    </xf>
    <xf numFmtId="4" fontId="41" fillId="3" borderId="24" xfId="0" applyNumberFormat="1" applyFont="1" applyFill="1" applyBorder="1" applyAlignment="1" applyProtection="1">
      <alignment vertical="center"/>
      <protection locked="0"/>
    </xf>
    <xf numFmtId="4" fontId="41" fillId="0" borderId="24" xfId="0" applyNumberFormat="1" applyFont="1" applyBorder="1" applyAlignment="1" applyProtection="1">
      <alignment vertical="center"/>
      <protection locked="0"/>
    </xf>
    <xf numFmtId="0" fontId="42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3" borderId="24" xfId="0" applyFont="1" applyFill="1" applyBorder="1" applyAlignment="1" applyProtection="1">
      <alignment horizontal="left" vertical="center" wrapText="1"/>
      <protection locked="0"/>
    </xf>
    <xf numFmtId="4" fontId="0" fillId="0" borderId="24" xfId="0" applyNumberFormat="1" applyFont="1" applyBorder="1" applyAlignment="1">
      <alignment vertical="center"/>
    </xf>
    <xf numFmtId="4" fontId="27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6" fillId="0" borderId="16" xfId="0" applyNumberFormat="1" applyFont="1" applyBorder="1" applyAlignment="1"/>
    <xf numFmtId="4" fontId="6" fillId="0" borderId="16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4" fontId="5" fillId="0" borderId="16" xfId="0" applyNumberFormat="1" applyFont="1" applyBorder="1" applyAlignment="1"/>
    <xf numFmtId="4" fontId="5" fillId="0" borderId="16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R2" s="243" t="s">
        <v>8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12" t="s">
        <v>12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6"/>
      <c r="AS4" s="27" t="s">
        <v>13</v>
      </c>
      <c r="BE4" s="28" t="s">
        <v>14</v>
      </c>
      <c r="BS4" s="21" t="s">
        <v>15</v>
      </c>
    </row>
    <row r="5" spans="1:73" ht="14.45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16" t="s">
        <v>17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9"/>
      <c r="AQ5" s="26"/>
      <c r="BE5" s="214" t="s">
        <v>18</v>
      </c>
      <c r="BS5" s="21" t="s">
        <v>9</v>
      </c>
    </row>
    <row r="6" spans="1:73" ht="36.950000000000003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18" t="s">
        <v>20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29"/>
      <c r="AQ6" s="26"/>
      <c r="BE6" s="215"/>
      <c r="BS6" s="21" t="s">
        <v>9</v>
      </c>
    </row>
    <row r="7" spans="1:73" ht="14.45" customHeight="1">
      <c r="B7" s="25"/>
      <c r="C7" s="29"/>
      <c r="D7" s="33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24</v>
      </c>
      <c r="AO7" s="29"/>
      <c r="AP7" s="29"/>
      <c r="AQ7" s="26"/>
      <c r="BE7" s="215"/>
      <c r="BS7" s="21" t="s">
        <v>9</v>
      </c>
    </row>
    <row r="8" spans="1:73" ht="14.45" customHeight="1">
      <c r="B8" s="25"/>
      <c r="C8" s="29"/>
      <c r="D8" s="33" t="s">
        <v>25</v>
      </c>
      <c r="E8" s="29"/>
      <c r="F8" s="29"/>
      <c r="G8" s="29"/>
      <c r="H8" s="29"/>
      <c r="I8" s="29"/>
      <c r="J8" s="29"/>
      <c r="K8" s="31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27</v>
      </c>
      <c r="AL8" s="29"/>
      <c r="AM8" s="29"/>
      <c r="AN8" s="34" t="s">
        <v>28</v>
      </c>
      <c r="AO8" s="29"/>
      <c r="AP8" s="29"/>
      <c r="AQ8" s="26"/>
      <c r="BE8" s="215"/>
      <c r="BS8" s="21" t="s">
        <v>9</v>
      </c>
    </row>
    <row r="9" spans="1:73" ht="29.25" customHeight="1">
      <c r="B9" s="25"/>
      <c r="C9" s="29"/>
      <c r="D9" s="30" t="s">
        <v>29</v>
      </c>
      <c r="E9" s="29"/>
      <c r="F9" s="29"/>
      <c r="G9" s="29"/>
      <c r="H9" s="29"/>
      <c r="I9" s="29"/>
      <c r="J9" s="29"/>
      <c r="K9" s="35" t="s">
        <v>30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0" t="s">
        <v>31</v>
      </c>
      <c r="AL9" s="29"/>
      <c r="AM9" s="29"/>
      <c r="AN9" s="35" t="s">
        <v>32</v>
      </c>
      <c r="AO9" s="29"/>
      <c r="AP9" s="29"/>
      <c r="AQ9" s="26"/>
      <c r="BE9" s="215"/>
      <c r="BS9" s="21" t="s">
        <v>9</v>
      </c>
    </row>
    <row r="10" spans="1:73" ht="14.45" customHeight="1">
      <c r="B10" s="25"/>
      <c r="C10" s="29"/>
      <c r="D10" s="33" t="s">
        <v>33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34</v>
      </c>
      <c r="AL10" s="29"/>
      <c r="AM10" s="29"/>
      <c r="AN10" s="31" t="s">
        <v>5</v>
      </c>
      <c r="AO10" s="29"/>
      <c r="AP10" s="29"/>
      <c r="AQ10" s="26"/>
      <c r="BE10" s="215"/>
      <c r="BS10" s="21" t="s">
        <v>9</v>
      </c>
    </row>
    <row r="11" spans="1:73" ht="18.399999999999999" customHeight="1">
      <c r="B11" s="25"/>
      <c r="C11" s="29"/>
      <c r="D11" s="29"/>
      <c r="E11" s="31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36</v>
      </c>
      <c r="AL11" s="29"/>
      <c r="AM11" s="29"/>
      <c r="AN11" s="31" t="s">
        <v>5</v>
      </c>
      <c r="AO11" s="29"/>
      <c r="AP11" s="29"/>
      <c r="AQ11" s="26"/>
      <c r="BE11" s="215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15"/>
      <c r="BS12" s="21" t="s">
        <v>9</v>
      </c>
    </row>
    <row r="13" spans="1:73" ht="14.45" customHeight="1">
      <c r="B13" s="25"/>
      <c r="C13" s="29"/>
      <c r="D13" s="33" t="s">
        <v>37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34</v>
      </c>
      <c r="AL13" s="29"/>
      <c r="AM13" s="29"/>
      <c r="AN13" s="36" t="s">
        <v>38</v>
      </c>
      <c r="AO13" s="29"/>
      <c r="AP13" s="29"/>
      <c r="AQ13" s="26"/>
      <c r="BE13" s="215"/>
      <c r="BS13" s="21" t="s">
        <v>9</v>
      </c>
    </row>
    <row r="14" spans="1:73" ht="15">
      <c r="B14" s="25"/>
      <c r="C14" s="29"/>
      <c r="D14" s="29"/>
      <c r="E14" s="219" t="s">
        <v>38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33" t="s">
        <v>36</v>
      </c>
      <c r="AL14" s="29"/>
      <c r="AM14" s="29"/>
      <c r="AN14" s="36" t="s">
        <v>38</v>
      </c>
      <c r="AO14" s="29"/>
      <c r="AP14" s="29"/>
      <c r="AQ14" s="26"/>
      <c r="BE14" s="215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15"/>
      <c r="BS15" s="21" t="s">
        <v>6</v>
      </c>
    </row>
    <row r="16" spans="1:73" ht="14.45" customHeight="1">
      <c r="B16" s="25"/>
      <c r="C16" s="29"/>
      <c r="D16" s="33" t="s">
        <v>39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34</v>
      </c>
      <c r="AL16" s="29"/>
      <c r="AM16" s="29"/>
      <c r="AN16" s="31" t="s">
        <v>5</v>
      </c>
      <c r="AO16" s="29"/>
      <c r="AP16" s="29"/>
      <c r="AQ16" s="26"/>
      <c r="BE16" s="215"/>
      <c r="BS16" s="21" t="s">
        <v>6</v>
      </c>
    </row>
    <row r="17" spans="2:71" ht="18.399999999999999" customHeight="1">
      <c r="B17" s="25"/>
      <c r="C17" s="29"/>
      <c r="D17" s="29"/>
      <c r="E17" s="31" t="s">
        <v>40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36</v>
      </c>
      <c r="AL17" s="29"/>
      <c r="AM17" s="29"/>
      <c r="AN17" s="31" t="s">
        <v>5</v>
      </c>
      <c r="AO17" s="29"/>
      <c r="AP17" s="29"/>
      <c r="AQ17" s="26"/>
      <c r="BE17" s="215"/>
      <c r="BS17" s="21" t="s">
        <v>41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15"/>
      <c r="BS18" s="21" t="s">
        <v>9</v>
      </c>
    </row>
    <row r="19" spans="2:71" ht="14.45" customHeight="1">
      <c r="B19" s="25"/>
      <c r="C19" s="29"/>
      <c r="D19" s="33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34</v>
      </c>
      <c r="AL19" s="29"/>
      <c r="AM19" s="29"/>
      <c r="AN19" s="31" t="s">
        <v>5</v>
      </c>
      <c r="AO19" s="29"/>
      <c r="AP19" s="29"/>
      <c r="AQ19" s="26"/>
      <c r="BE19" s="215"/>
      <c r="BS19" s="21" t="s">
        <v>9</v>
      </c>
    </row>
    <row r="20" spans="2:71" ht="18.399999999999999" customHeight="1">
      <c r="B20" s="25"/>
      <c r="C20" s="29"/>
      <c r="D20" s="29"/>
      <c r="E20" s="31" t="s">
        <v>43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36</v>
      </c>
      <c r="AL20" s="29"/>
      <c r="AM20" s="29"/>
      <c r="AN20" s="31" t="s">
        <v>5</v>
      </c>
      <c r="AO20" s="29"/>
      <c r="AP20" s="29"/>
      <c r="AQ20" s="26"/>
      <c r="BE20" s="215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15"/>
    </row>
    <row r="22" spans="2:71" ht="15">
      <c r="B22" s="25"/>
      <c r="C22" s="29"/>
      <c r="D22" s="33" t="s">
        <v>44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15"/>
    </row>
    <row r="23" spans="2:71" ht="22.5" customHeight="1">
      <c r="B23" s="25"/>
      <c r="C23" s="29"/>
      <c r="D23" s="29"/>
      <c r="E23" s="221" t="s">
        <v>5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9"/>
      <c r="AP23" s="29"/>
      <c r="AQ23" s="26"/>
      <c r="BE23" s="215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15"/>
    </row>
    <row r="25" spans="2:71" ht="6.95" customHeight="1">
      <c r="B25" s="25"/>
      <c r="C25" s="29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9"/>
      <c r="AQ25" s="26"/>
      <c r="BE25" s="215"/>
    </row>
    <row r="26" spans="2:71" ht="14.45" customHeight="1">
      <c r="B26" s="25"/>
      <c r="C26" s="29"/>
      <c r="D26" s="38" t="s">
        <v>45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2">
        <f>ROUND(AG87,2)</f>
        <v>0</v>
      </c>
      <c r="AL26" s="217"/>
      <c r="AM26" s="217"/>
      <c r="AN26" s="217"/>
      <c r="AO26" s="217"/>
      <c r="AP26" s="29"/>
      <c r="AQ26" s="26"/>
      <c r="BE26" s="215"/>
    </row>
    <row r="27" spans="2:71" ht="14.45" customHeight="1">
      <c r="B27" s="25"/>
      <c r="C27" s="29"/>
      <c r="D27" s="38" t="s">
        <v>46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22">
        <f>ROUND(AG90,2)</f>
        <v>0</v>
      </c>
      <c r="AL27" s="222"/>
      <c r="AM27" s="222"/>
      <c r="AN27" s="222"/>
      <c r="AO27" s="222"/>
      <c r="AP27" s="29"/>
      <c r="AQ27" s="26"/>
      <c r="BE27" s="215"/>
    </row>
    <row r="28" spans="2:71" s="1" customFormat="1" ht="6.95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  <c r="BE28" s="215"/>
    </row>
    <row r="29" spans="2:71" s="1" customFormat="1" ht="25.9" customHeight="1">
      <c r="B29" s="39"/>
      <c r="C29" s="40"/>
      <c r="D29" s="42" t="s">
        <v>47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223">
        <f>ROUND(AK26+AK27,2)</f>
        <v>0</v>
      </c>
      <c r="AL29" s="224"/>
      <c r="AM29" s="224"/>
      <c r="AN29" s="224"/>
      <c r="AO29" s="224"/>
      <c r="AP29" s="40"/>
      <c r="AQ29" s="41"/>
      <c r="BE29" s="215"/>
    </row>
    <row r="30" spans="2:71" s="1" customFormat="1" ht="6.95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  <c r="BE30" s="215"/>
    </row>
    <row r="31" spans="2:71" s="2" customFormat="1" ht="14.45" customHeight="1">
      <c r="B31" s="44"/>
      <c r="C31" s="45"/>
      <c r="D31" s="46" t="s">
        <v>48</v>
      </c>
      <c r="E31" s="45"/>
      <c r="F31" s="46" t="s">
        <v>49</v>
      </c>
      <c r="G31" s="45"/>
      <c r="H31" s="45"/>
      <c r="I31" s="45"/>
      <c r="J31" s="45"/>
      <c r="K31" s="45"/>
      <c r="L31" s="207">
        <v>0.21</v>
      </c>
      <c r="M31" s="208"/>
      <c r="N31" s="208"/>
      <c r="O31" s="208"/>
      <c r="P31" s="45"/>
      <c r="Q31" s="45"/>
      <c r="R31" s="45"/>
      <c r="S31" s="45"/>
      <c r="T31" s="48" t="s">
        <v>50</v>
      </c>
      <c r="U31" s="45"/>
      <c r="V31" s="45"/>
      <c r="W31" s="209">
        <f>ROUND(AZ87+SUM(CD91:CD95),2)</f>
        <v>0</v>
      </c>
      <c r="X31" s="208"/>
      <c r="Y31" s="208"/>
      <c r="Z31" s="208"/>
      <c r="AA31" s="208"/>
      <c r="AB31" s="208"/>
      <c r="AC31" s="208"/>
      <c r="AD31" s="208"/>
      <c r="AE31" s="208"/>
      <c r="AF31" s="45"/>
      <c r="AG31" s="45"/>
      <c r="AH31" s="45"/>
      <c r="AI31" s="45"/>
      <c r="AJ31" s="45"/>
      <c r="AK31" s="209">
        <f>ROUND(AV87+SUM(BY91:BY95),2)</f>
        <v>0</v>
      </c>
      <c r="AL31" s="208"/>
      <c r="AM31" s="208"/>
      <c r="AN31" s="208"/>
      <c r="AO31" s="208"/>
      <c r="AP31" s="45"/>
      <c r="AQ31" s="49"/>
      <c r="BE31" s="215"/>
    </row>
    <row r="32" spans="2:71" s="2" customFormat="1" ht="14.45" customHeight="1">
      <c r="B32" s="44"/>
      <c r="C32" s="45"/>
      <c r="D32" s="45"/>
      <c r="E32" s="45"/>
      <c r="F32" s="46" t="s">
        <v>51</v>
      </c>
      <c r="G32" s="45"/>
      <c r="H32" s="45"/>
      <c r="I32" s="45"/>
      <c r="J32" s="45"/>
      <c r="K32" s="45"/>
      <c r="L32" s="207">
        <v>0.15</v>
      </c>
      <c r="M32" s="208"/>
      <c r="N32" s="208"/>
      <c r="O32" s="208"/>
      <c r="P32" s="45"/>
      <c r="Q32" s="45"/>
      <c r="R32" s="45"/>
      <c r="S32" s="45"/>
      <c r="T32" s="48" t="s">
        <v>50</v>
      </c>
      <c r="U32" s="45"/>
      <c r="V32" s="45"/>
      <c r="W32" s="209">
        <f>ROUND(BA87+SUM(CE91:CE95),2)</f>
        <v>0</v>
      </c>
      <c r="X32" s="208"/>
      <c r="Y32" s="208"/>
      <c r="Z32" s="208"/>
      <c r="AA32" s="208"/>
      <c r="AB32" s="208"/>
      <c r="AC32" s="208"/>
      <c r="AD32" s="208"/>
      <c r="AE32" s="208"/>
      <c r="AF32" s="45"/>
      <c r="AG32" s="45"/>
      <c r="AH32" s="45"/>
      <c r="AI32" s="45"/>
      <c r="AJ32" s="45"/>
      <c r="AK32" s="209">
        <f>ROUND(AW87+SUM(BZ91:BZ95),2)</f>
        <v>0</v>
      </c>
      <c r="AL32" s="208"/>
      <c r="AM32" s="208"/>
      <c r="AN32" s="208"/>
      <c r="AO32" s="208"/>
      <c r="AP32" s="45"/>
      <c r="AQ32" s="49"/>
      <c r="BE32" s="215"/>
    </row>
    <row r="33" spans="2:57" s="2" customFormat="1" ht="14.45" hidden="1" customHeight="1">
      <c r="B33" s="44"/>
      <c r="C33" s="45"/>
      <c r="D33" s="45"/>
      <c r="E33" s="45"/>
      <c r="F33" s="46" t="s">
        <v>52</v>
      </c>
      <c r="G33" s="45"/>
      <c r="H33" s="45"/>
      <c r="I33" s="45"/>
      <c r="J33" s="45"/>
      <c r="K33" s="45"/>
      <c r="L33" s="207">
        <v>0.21</v>
      </c>
      <c r="M33" s="208"/>
      <c r="N33" s="208"/>
      <c r="O33" s="208"/>
      <c r="P33" s="45"/>
      <c r="Q33" s="45"/>
      <c r="R33" s="45"/>
      <c r="S33" s="45"/>
      <c r="T33" s="48" t="s">
        <v>50</v>
      </c>
      <c r="U33" s="45"/>
      <c r="V33" s="45"/>
      <c r="W33" s="209">
        <f>ROUND(BB87+SUM(CF91:CF95),2)</f>
        <v>0</v>
      </c>
      <c r="X33" s="208"/>
      <c r="Y33" s="208"/>
      <c r="Z33" s="208"/>
      <c r="AA33" s="208"/>
      <c r="AB33" s="208"/>
      <c r="AC33" s="208"/>
      <c r="AD33" s="208"/>
      <c r="AE33" s="208"/>
      <c r="AF33" s="45"/>
      <c r="AG33" s="45"/>
      <c r="AH33" s="45"/>
      <c r="AI33" s="45"/>
      <c r="AJ33" s="45"/>
      <c r="AK33" s="209">
        <v>0</v>
      </c>
      <c r="AL33" s="208"/>
      <c r="AM33" s="208"/>
      <c r="AN33" s="208"/>
      <c r="AO33" s="208"/>
      <c r="AP33" s="45"/>
      <c r="AQ33" s="49"/>
      <c r="BE33" s="215"/>
    </row>
    <row r="34" spans="2:57" s="2" customFormat="1" ht="14.45" hidden="1" customHeight="1">
      <c r="B34" s="44"/>
      <c r="C34" s="45"/>
      <c r="D34" s="45"/>
      <c r="E34" s="45"/>
      <c r="F34" s="46" t="s">
        <v>53</v>
      </c>
      <c r="G34" s="45"/>
      <c r="H34" s="45"/>
      <c r="I34" s="45"/>
      <c r="J34" s="45"/>
      <c r="K34" s="45"/>
      <c r="L34" s="207">
        <v>0.15</v>
      </c>
      <c r="M34" s="208"/>
      <c r="N34" s="208"/>
      <c r="O34" s="208"/>
      <c r="P34" s="45"/>
      <c r="Q34" s="45"/>
      <c r="R34" s="45"/>
      <c r="S34" s="45"/>
      <c r="T34" s="48" t="s">
        <v>50</v>
      </c>
      <c r="U34" s="45"/>
      <c r="V34" s="45"/>
      <c r="W34" s="209">
        <f>ROUND(BC87+SUM(CG91:CG95),2)</f>
        <v>0</v>
      </c>
      <c r="X34" s="208"/>
      <c r="Y34" s="208"/>
      <c r="Z34" s="208"/>
      <c r="AA34" s="208"/>
      <c r="AB34" s="208"/>
      <c r="AC34" s="208"/>
      <c r="AD34" s="208"/>
      <c r="AE34" s="208"/>
      <c r="AF34" s="45"/>
      <c r="AG34" s="45"/>
      <c r="AH34" s="45"/>
      <c r="AI34" s="45"/>
      <c r="AJ34" s="45"/>
      <c r="AK34" s="209">
        <v>0</v>
      </c>
      <c r="AL34" s="208"/>
      <c r="AM34" s="208"/>
      <c r="AN34" s="208"/>
      <c r="AO34" s="208"/>
      <c r="AP34" s="45"/>
      <c r="AQ34" s="49"/>
      <c r="BE34" s="215"/>
    </row>
    <row r="35" spans="2:57" s="2" customFormat="1" ht="14.45" hidden="1" customHeight="1">
      <c r="B35" s="44"/>
      <c r="C35" s="45"/>
      <c r="D35" s="45"/>
      <c r="E35" s="45"/>
      <c r="F35" s="46" t="s">
        <v>54</v>
      </c>
      <c r="G35" s="45"/>
      <c r="H35" s="45"/>
      <c r="I35" s="45"/>
      <c r="J35" s="45"/>
      <c r="K35" s="45"/>
      <c r="L35" s="207">
        <v>0</v>
      </c>
      <c r="M35" s="208"/>
      <c r="N35" s="208"/>
      <c r="O35" s="208"/>
      <c r="P35" s="45"/>
      <c r="Q35" s="45"/>
      <c r="R35" s="45"/>
      <c r="S35" s="45"/>
      <c r="T35" s="48" t="s">
        <v>50</v>
      </c>
      <c r="U35" s="45"/>
      <c r="V35" s="45"/>
      <c r="W35" s="209">
        <f>ROUND(BD87+SUM(CH91:CH95),2)</f>
        <v>0</v>
      </c>
      <c r="X35" s="208"/>
      <c r="Y35" s="208"/>
      <c r="Z35" s="208"/>
      <c r="AA35" s="208"/>
      <c r="AB35" s="208"/>
      <c r="AC35" s="208"/>
      <c r="AD35" s="208"/>
      <c r="AE35" s="208"/>
      <c r="AF35" s="45"/>
      <c r="AG35" s="45"/>
      <c r="AH35" s="45"/>
      <c r="AI35" s="45"/>
      <c r="AJ35" s="45"/>
      <c r="AK35" s="209">
        <v>0</v>
      </c>
      <c r="AL35" s="208"/>
      <c r="AM35" s="208"/>
      <c r="AN35" s="208"/>
      <c r="AO35" s="208"/>
      <c r="AP35" s="45"/>
      <c r="AQ35" s="49"/>
    </row>
    <row r="36" spans="2:57" s="1" customFormat="1" ht="6.95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pans="2:57" s="1" customFormat="1" ht="25.9" customHeight="1">
      <c r="B37" s="39"/>
      <c r="C37" s="50"/>
      <c r="D37" s="51" t="s">
        <v>55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3" t="s">
        <v>56</v>
      </c>
      <c r="U37" s="52"/>
      <c r="V37" s="52"/>
      <c r="W37" s="52"/>
      <c r="X37" s="225" t="s">
        <v>57</v>
      </c>
      <c r="Y37" s="226"/>
      <c r="Z37" s="226"/>
      <c r="AA37" s="226"/>
      <c r="AB37" s="226"/>
      <c r="AC37" s="52"/>
      <c r="AD37" s="52"/>
      <c r="AE37" s="52"/>
      <c r="AF37" s="52"/>
      <c r="AG37" s="52"/>
      <c r="AH37" s="52"/>
      <c r="AI37" s="52"/>
      <c r="AJ37" s="52"/>
      <c r="AK37" s="227">
        <f>SUM(AK29:AK35)</f>
        <v>0</v>
      </c>
      <c r="AL37" s="226"/>
      <c r="AM37" s="226"/>
      <c r="AN37" s="226"/>
      <c r="AO37" s="228"/>
      <c r="AP37" s="50"/>
      <c r="AQ37" s="41"/>
    </row>
    <row r="38" spans="2:57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 spans="2:57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5">
      <c r="B49" s="39"/>
      <c r="C49" s="40"/>
      <c r="D49" s="54" t="s">
        <v>58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6"/>
      <c r="AA49" s="40"/>
      <c r="AB49" s="40"/>
      <c r="AC49" s="54" t="s">
        <v>59</v>
      </c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6"/>
      <c r="AP49" s="40"/>
      <c r="AQ49" s="41"/>
    </row>
    <row r="50" spans="2:43">
      <c r="B50" s="25"/>
      <c r="C50" s="29"/>
      <c r="D50" s="5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8"/>
      <c r="AA50" s="29"/>
      <c r="AB50" s="29"/>
      <c r="AC50" s="5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8"/>
      <c r="AP50" s="29"/>
      <c r="AQ50" s="26"/>
    </row>
    <row r="51" spans="2:43">
      <c r="B51" s="25"/>
      <c r="C51" s="29"/>
      <c r="D51" s="5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8"/>
      <c r="AA51" s="29"/>
      <c r="AB51" s="29"/>
      <c r="AC51" s="5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8"/>
      <c r="AP51" s="29"/>
      <c r="AQ51" s="26"/>
    </row>
    <row r="52" spans="2:43">
      <c r="B52" s="25"/>
      <c r="C52" s="29"/>
      <c r="D52" s="5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8"/>
      <c r="AA52" s="29"/>
      <c r="AB52" s="29"/>
      <c r="AC52" s="5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8"/>
      <c r="AP52" s="29"/>
      <c r="AQ52" s="26"/>
    </row>
    <row r="53" spans="2:43">
      <c r="B53" s="25"/>
      <c r="C53" s="29"/>
      <c r="D53" s="5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8"/>
      <c r="AA53" s="29"/>
      <c r="AB53" s="29"/>
      <c r="AC53" s="5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8"/>
      <c r="AP53" s="29"/>
      <c r="AQ53" s="26"/>
    </row>
    <row r="54" spans="2:43">
      <c r="B54" s="25"/>
      <c r="C54" s="29"/>
      <c r="D54" s="5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8"/>
      <c r="AA54" s="29"/>
      <c r="AB54" s="29"/>
      <c r="AC54" s="5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8"/>
      <c r="AP54" s="29"/>
      <c r="AQ54" s="26"/>
    </row>
    <row r="55" spans="2:43">
      <c r="B55" s="25"/>
      <c r="C55" s="29"/>
      <c r="D55" s="5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8"/>
      <c r="AA55" s="29"/>
      <c r="AB55" s="29"/>
      <c r="AC55" s="5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8"/>
      <c r="AP55" s="29"/>
      <c r="AQ55" s="26"/>
    </row>
    <row r="56" spans="2:43">
      <c r="B56" s="25"/>
      <c r="C56" s="29"/>
      <c r="D56" s="5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8"/>
      <c r="AA56" s="29"/>
      <c r="AB56" s="29"/>
      <c r="AC56" s="5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8"/>
      <c r="AP56" s="29"/>
      <c r="AQ56" s="26"/>
    </row>
    <row r="57" spans="2:43">
      <c r="B57" s="25"/>
      <c r="C57" s="29"/>
      <c r="D57" s="5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8"/>
      <c r="AA57" s="29"/>
      <c r="AB57" s="29"/>
      <c r="AC57" s="5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8"/>
      <c r="AP57" s="29"/>
      <c r="AQ57" s="26"/>
    </row>
    <row r="58" spans="2:43" s="1" customFormat="1" ht="15">
      <c r="B58" s="39"/>
      <c r="C58" s="40"/>
      <c r="D58" s="59" t="s">
        <v>60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1" t="s">
        <v>61</v>
      </c>
      <c r="S58" s="60"/>
      <c r="T58" s="60"/>
      <c r="U58" s="60"/>
      <c r="V58" s="60"/>
      <c r="W58" s="60"/>
      <c r="X58" s="60"/>
      <c r="Y58" s="60"/>
      <c r="Z58" s="62"/>
      <c r="AA58" s="40"/>
      <c r="AB58" s="40"/>
      <c r="AC58" s="59" t="s">
        <v>60</v>
      </c>
      <c r="AD58" s="60"/>
      <c r="AE58" s="60"/>
      <c r="AF58" s="60"/>
      <c r="AG58" s="60"/>
      <c r="AH58" s="60"/>
      <c r="AI58" s="60"/>
      <c r="AJ58" s="60"/>
      <c r="AK58" s="60"/>
      <c r="AL58" s="60"/>
      <c r="AM58" s="61" t="s">
        <v>61</v>
      </c>
      <c r="AN58" s="60"/>
      <c r="AO58" s="62"/>
      <c r="AP58" s="40"/>
      <c r="AQ58" s="41"/>
    </row>
    <row r="59" spans="2:43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5">
      <c r="B60" s="39"/>
      <c r="C60" s="40"/>
      <c r="D60" s="54" t="s">
        <v>62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6"/>
      <c r="AA60" s="40"/>
      <c r="AB60" s="40"/>
      <c r="AC60" s="54" t="s">
        <v>63</v>
      </c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6"/>
      <c r="AP60" s="40"/>
      <c r="AQ60" s="41"/>
    </row>
    <row r="61" spans="2:43">
      <c r="B61" s="25"/>
      <c r="C61" s="29"/>
      <c r="D61" s="5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8"/>
      <c r="AA61" s="29"/>
      <c r="AB61" s="29"/>
      <c r="AC61" s="5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8"/>
      <c r="AP61" s="29"/>
      <c r="AQ61" s="26"/>
    </row>
    <row r="62" spans="2:43">
      <c r="B62" s="25"/>
      <c r="C62" s="29"/>
      <c r="D62" s="5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8"/>
      <c r="AA62" s="29"/>
      <c r="AB62" s="29"/>
      <c r="AC62" s="5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8"/>
      <c r="AP62" s="29"/>
      <c r="AQ62" s="26"/>
    </row>
    <row r="63" spans="2:43">
      <c r="B63" s="25"/>
      <c r="C63" s="29"/>
      <c r="D63" s="5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8"/>
      <c r="AA63" s="29"/>
      <c r="AB63" s="29"/>
      <c r="AC63" s="5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8"/>
      <c r="AP63" s="29"/>
      <c r="AQ63" s="26"/>
    </row>
    <row r="64" spans="2:43">
      <c r="B64" s="25"/>
      <c r="C64" s="29"/>
      <c r="D64" s="5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8"/>
      <c r="AA64" s="29"/>
      <c r="AB64" s="29"/>
      <c r="AC64" s="5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8"/>
      <c r="AP64" s="29"/>
      <c r="AQ64" s="26"/>
    </row>
    <row r="65" spans="2:43">
      <c r="B65" s="25"/>
      <c r="C65" s="29"/>
      <c r="D65" s="5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8"/>
      <c r="AA65" s="29"/>
      <c r="AB65" s="29"/>
      <c r="AC65" s="5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8"/>
      <c r="AP65" s="29"/>
      <c r="AQ65" s="26"/>
    </row>
    <row r="66" spans="2:43">
      <c r="B66" s="25"/>
      <c r="C66" s="29"/>
      <c r="D66" s="5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8"/>
      <c r="AA66" s="29"/>
      <c r="AB66" s="29"/>
      <c r="AC66" s="5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8"/>
      <c r="AP66" s="29"/>
      <c r="AQ66" s="26"/>
    </row>
    <row r="67" spans="2:43">
      <c r="B67" s="25"/>
      <c r="C67" s="29"/>
      <c r="D67" s="5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8"/>
      <c r="AA67" s="29"/>
      <c r="AB67" s="29"/>
      <c r="AC67" s="5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8"/>
      <c r="AP67" s="29"/>
      <c r="AQ67" s="26"/>
    </row>
    <row r="68" spans="2:43">
      <c r="B68" s="25"/>
      <c r="C68" s="29"/>
      <c r="D68" s="5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8"/>
      <c r="AA68" s="29"/>
      <c r="AB68" s="29"/>
      <c r="AC68" s="5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8"/>
      <c r="AP68" s="29"/>
      <c r="AQ68" s="26"/>
    </row>
    <row r="69" spans="2:43" s="1" customFormat="1" ht="15">
      <c r="B69" s="39"/>
      <c r="C69" s="40"/>
      <c r="D69" s="59" t="s">
        <v>60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1" t="s">
        <v>61</v>
      </c>
      <c r="S69" s="60"/>
      <c r="T69" s="60"/>
      <c r="U69" s="60"/>
      <c r="V69" s="60"/>
      <c r="W69" s="60"/>
      <c r="X69" s="60"/>
      <c r="Y69" s="60"/>
      <c r="Z69" s="62"/>
      <c r="AA69" s="40"/>
      <c r="AB69" s="40"/>
      <c r="AC69" s="59" t="s">
        <v>60</v>
      </c>
      <c r="AD69" s="60"/>
      <c r="AE69" s="60"/>
      <c r="AF69" s="60"/>
      <c r="AG69" s="60"/>
      <c r="AH69" s="60"/>
      <c r="AI69" s="60"/>
      <c r="AJ69" s="60"/>
      <c r="AK69" s="60"/>
      <c r="AL69" s="60"/>
      <c r="AM69" s="61" t="s">
        <v>61</v>
      </c>
      <c r="AN69" s="60"/>
      <c r="AO69" s="62"/>
      <c r="AP69" s="40"/>
      <c r="AQ69" s="41"/>
    </row>
    <row r="70" spans="2:43" s="1" customFormat="1" ht="6.95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pans="2:43" s="1" customFormat="1" ht="6.95" customHeight="1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5"/>
    </row>
    <row r="75" spans="2:43" s="1" customFormat="1" ht="6.95" customHeight="1">
      <c r="B75" s="66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8"/>
    </row>
    <row r="76" spans="2:43" s="1" customFormat="1" ht="36.950000000000003" customHeight="1">
      <c r="B76" s="39"/>
      <c r="C76" s="212" t="s">
        <v>64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41"/>
    </row>
    <row r="77" spans="2:43" s="3" customFormat="1" ht="14.45" customHeight="1">
      <c r="B77" s="69"/>
      <c r="C77" s="33" t="s">
        <v>16</v>
      </c>
      <c r="D77" s="70"/>
      <c r="E77" s="70"/>
      <c r="F77" s="70"/>
      <c r="G77" s="70"/>
      <c r="H77" s="70"/>
      <c r="I77" s="70"/>
      <c r="J77" s="70"/>
      <c r="K77" s="70"/>
      <c r="L77" s="70" t="str">
        <f>K5</f>
        <v>19003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1"/>
    </row>
    <row r="78" spans="2:43" s="4" customFormat="1" ht="36.950000000000003" customHeight="1">
      <c r="B78" s="72"/>
      <c r="C78" s="73" t="s">
        <v>19</v>
      </c>
      <c r="D78" s="74"/>
      <c r="E78" s="74"/>
      <c r="F78" s="74"/>
      <c r="G78" s="74"/>
      <c r="H78" s="74"/>
      <c r="I78" s="74"/>
      <c r="J78" s="74"/>
      <c r="K78" s="74"/>
      <c r="L78" s="229" t="str">
        <f>K6</f>
        <v>Parkoviště v ul. Komenského - kpt. Nálepky</v>
      </c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74"/>
      <c r="AQ78" s="75"/>
    </row>
    <row r="79" spans="2:43" s="1" customFormat="1" ht="6.95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pans="2:43" s="1" customFormat="1" ht="15">
      <c r="B80" s="39"/>
      <c r="C80" s="33" t="s">
        <v>25</v>
      </c>
      <c r="D80" s="40"/>
      <c r="E80" s="40"/>
      <c r="F80" s="40"/>
      <c r="G80" s="40"/>
      <c r="H80" s="40"/>
      <c r="I80" s="40"/>
      <c r="J80" s="40"/>
      <c r="K80" s="40"/>
      <c r="L80" s="76" t="str">
        <f>IF(K8="","",K8)</f>
        <v>Milevsko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3" t="s">
        <v>27</v>
      </c>
      <c r="AJ80" s="40"/>
      <c r="AK80" s="40"/>
      <c r="AL80" s="40"/>
      <c r="AM80" s="77" t="str">
        <f>IF(AN8= "","",AN8)</f>
        <v>1.10.2019</v>
      </c>
      <c r="AN80" s="40"/>
      <c r="AO80" s="40"/>
      <c r="AP80" s="40"/>
      <c r="AQ80" s="41"/>
    </row>
    <row r="81" spans="1:89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pans="1:89" s="1" customFormat="1" ht="15">
      <c r="B82" s="39"/>
      <c r="C82" s="33" t="s">
        <v>33</v>
      </c>
      <c r="D82" s="40"/>
      <c r="E82" s="40"/>
      <c r="F82" s="40"/>
      <c r="G82" s="40"/>
      <c r="H82" s="40"/>
      <c r="I82" s="40"/>
      <c r="J82" s="40"/>
      <c r="K82" s="40"/>
      <c r="L82" s="70" t="str">
        <f>IF(E11= "","",E11)</f>
        <v>Město  Milevsko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3" t="s">
        <v>39</v>
      </c>
      <c r="AJ82" s="40"/>
      <c r="AK82" s="40"/>
      <c r="AL82" s="40"/>
      <c r="AM82" s="231" t="str">
        <f>IF(E17="","",E17)</f>
        <v>Ladislav Mach-PROKLAMA</v>
      </c>
      <c r="AN82" s="231"/>
      <c r="AO82" s="231"/>
      <c r="AP82" s="231"/>
      <c r="AQ82" s="41"/>
      <c r="AS82" s="232" t="s">
        <v>65</v>
      </c>
      <c r="AT82" s="233"/>
      <c r="AU82" s="55"/>
      <c r="AV82" s="55"/>
      <c r="AW82" s="55"/>
      <c r="AX82" s="55"/>
      <c r="AY82" s="55"/>
      <c r="AZ82" s="55"/>
      <c r="BA82" s="55"/>
      <c r="BB82" s="55"/>
      <c r="BC82" s="55"/>
      <c r="BD82" s="56"/>
    </row>
    <row r="83" spans="1:89" s="1" customFormat="1" ht="15">
      <c r="B83" s="39"/>
      <c r="C83" s="33" t="s">
        <v>37</v>
      </c>
      <c r="D83" s="40"/>
      <c r="E83" s="40"/>
      <c r="F83" s="40"/>
      <c r="G83" s="40"/>
      <c r="H83" s="40"/>
      <c r="I83" s="40"/>
      <c r="J83" s="40"/>
      <c r="K83" s="40"/>
      <c r="L83" s="70" t="str">
        <f>IF(E14= "Vyplň údaj","",E14)</f>
        <v/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3" t="s">
        <v>42</v>
      </c>
      <c r="AJ83" s="40"/>
      <c r="AK83" s="40"/>
      <c r="AL83" s="40"/>
      <c r="AM83" s="231" t="str">
        <f>IF(E20="","",E20)</f>
        <v xml:space="preserve">Ladislav Mach-PROKLAMA </v>
      </c>
      <c r="AN83" s="231"/>
      <c r="AO83" s="231"/>
      <c r="AP83" s="231"/>
      <c r="AQ83" s="41"/>
      <c r="AS83" s="234"/>
      <c r="AT83" s="235"/>
      <c r="AU83" s="40"/>
      <c r="AV83" s="40"/>
      <c r="AW83" s="40"/>
      <c r="AX83" s="40"/>
      <c r="AY83" s="40"/>
      <c r="AZ83" s="40"/>
      <c r="BA83" s="40"/>
      <c r="BB83" s="40"/>
      <c r="BC83" s="40"/>
      <c r="BD83" s="78"/>
    </row>
    <row r="84" spans="1:89" s="1" customFormat="1" ht="10.9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234"/>
      <c r="AT84" s="235"/>
      <c r="AU84" s="40"/>
      <c r="AV84" s="40"/>
      <c r="AW84" s="40"/>
      <c r="AX84" s="40"/>
      <c r="AY84" s="40"/>
      <c r="AZ84" s="40"/>
      <c r="BA84" s="40"/>
      <c r="BB84" s="40"/>
      <c r="BC84" s="40"/>
      <c r="BD84" s="78"/>
    </row>
    <row r="85" spans="1:89" s="1" customFormat="1" ht="29.25" customHeight="1">
      <c r="B85" s="39"/>
      <c r="C85" s="245" t="s">
        <v>66</v>
      </c>
      <c r="D85" s="246"/>
      <c r="E85" s="246"/>
      <c r="F85" s="246"/>
      <c r="G85" s="246"/>
      <c r="H85" s="52"/>
      <c r="I85" s="247" t="s">
        <v>67</v>
      </c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7" t="s">
        <v>68</v>
      </c>
      <c r="AH85" s="246"/>
      <c r="AI85" s="246"/>
      <c r="AJ85" s="246"/>
      <c r="AK85" s="246"/>
      <c r="AL85" s="246"/>
      <c r="AM85" s="246"/>
      <c r="AN85" s="247" t="s">
        <v>69</v>
      </c>
      <c r="AO85" s="246"/>
      <c r="AP85" s="248"/>
      <c r="AQ85" s="41"/>
      <c r="AS85" s="79" t="s">
        <v>70</v>
      </c>
      <c r="AT85" s="80" t="s">
        <v>71</v>
      </c>
      <c r="AU85" s="80" t="s">
        <v>72</v>
      </c>
      <c r="AV85" s="80" t="s">
        <v>73</v>
      </c>
      <c r="AW85" s="80" t="s">
        <v>74</v>
      </c>
      <c r="AX85" s="80" t="s">
        <v>75</v>
      </c>
      <c r="AY85" s="80" t="s">
        <v>76</v>
      </c>
      <c r="AZ85" s="80" t="s">
        <v>77</v>
      </c>
      <c r="BA85" s="80" t="s">
        <v>78</v>
      </c>
      <c r="BB85" s="80" t="s">
        <v>79</v>
      </c>
      <c r="BC85" s="80" t="s">
        <v>80</v>
      </c>
      <c r="BD85" s="81" t="s">
        <v>81</v>
      </c>
    </row>
    <row r="86" spans="1:89" s="1" customFormat="1" ht="10.9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82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6"/>
    </row>
    <row r="87" spans="1:89" s="4" customFormat="1" ht="32.450000000000003" customHeight="1">
      <c r="B87" s="72"/>
      <c r="C87" s="83" t="s">
        <v>82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37">
        <f>ROUND(AG88,2)</f>
        <v>0</v>
      </c>
      <c r="AH87" s="237"/>
      <c r="AI87" s="237"/>
      <c r="AJ87" s="237"/>
      <c r="AK87" s="237"/>
      <c r="AL87" s="237"/>
      <c r="AM87" s="237"/>
      <c r="AN87" s="238">
        <f>SUM(AG87,AT87)</f>
        <v>0</v>
      </c>
      <c r="AO87" s="238"/>
      <c r="AP87" s="238"/>
      <c r="AQ87" s="75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83</v>
      </c>
      <c r="BT87" s="89" t="s">
        <v>84</v>
      </c>
      <c r="BV87" s="89" t="s">
        <v>85</v>
      </c>
      <c r="BW87" s="89" t="s">
        <v>86</v>
      </c>
      <c r="BX87" s="89" t="s">
        <v>87</v>
      </c>
    </row>
    <row r="88" spans="1:89" s="5" customFormat="1" ht="37.5" customHeight="1">
      <c r="A88" s="90" t="s">
        <v>88</v>
      </c>
      <c r="B88" s="91"/>
      <c r="C88" s="92"/>
      <c r="D88" s="236" t="s">
        <v>17</v>
      </c>
      <c r="E88" s="236"/>
      <c r="F88" s="236"/>
      <c r="G88" s="236"/>
      <c r="H88" s="236"/>
      <c r="I88" s="93"/>
      <c r="J88" s="236" t="s">
        <v>20</v>
      </c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49">
        <f ca="1">'19003 - Parkoviště v ul. ...'!M29</f>
        <v>0</v>
      </c>
      <c r="AH88" s="250"/>
      <c r="AI88" s="250"/>
      <c r="AJ88" s="250"/>
      <c r="AK88" s="250"/>
      <c r="AL88" s="250"/>
      <c r="AM88" s="250"/>
      <c r="AN88" s="249">
        <f>SUM(AG88,AT88)</f>
        <v>0</v>
      </c>
      <c r="AO88" s="250"/>
      <c r="AP88" s="250"/>
      <c r="AQ88" s="94"/>
      <c r="AS88" s="95">
        <f ca="1">'19003 - Parkoviště v ul. ...'!M27</f>
        <v>0</v>
      </c>
      <c r="AT88" s="96">
        <f ca="1">ROUND(SUM(AV88:AW88),2)</f>
        <v>0</v>
      </c>
      <c r="AU88" s="97">
        <f ca="1">'19003 - Parkoviště v ul. ...'!W122</f>
        <v>0</v>
      </c>
      <c r="AV88" s="96">
        <f ca="1">'19003 - Parkoviště v ul. ...'!M31</f>
        <v>0</v>
      </c>
      <c r="AW88" s="96">
        <f ca="1">'19003 - Parkoviště v ul. ...'!M32</f>
        <v>0</v>
      </c>
      <c r="AX88" s="96">
        <f ca="1">'19003 - Parkoviště v ul. ...'!M33</f>
        <v>0</v>
      </c>
      <c r="AY88" s="96">
        <f ca="1">'19003 - Parkoviště v ul. ...'!M34</f>
        <v>0</v>
      </c>
      <c r="AZ88" s="96">
        <f ca="1">'19003 - Parkoviště v ul. ...'!H31</f>
        <v>0</v>
      </c>
      <c r="BA88" s="96">
        <f ca="1">'19003 - Parkoviště v ul. ...'!H32</f>
        <v>0</v>
      </c>
      <c r="BB88" s="96">
        <f ca="1">'19003 - Parkoviště v ul. ...'!H33</f>
        <v>0</v>
      </c>
      <c r="BC88" s="96">
        <f ca="1">'19003 - Parkoviště v ul. ...'!H34</f>
        <v>0</v>
      </c>
      <c r="BD88" s="98">
        <f ca="1">'19003 - Parkoviště v ul. ...'!H35</f>
        <v>0</v>
      </c>
      <c r="BT88" s="99" t="s">
        <v>89</v>
      </c>
      <c r="BU88" s="99" t="s">
        <v>90</v>
      </c>
      <c r="BV88" s="99" t="s">
        <v>85</v>
      </c>
      <c r="BW88" s="99" t="s">
        <v>86</v>
      </c>
      <c r="BX88" s="99" t="s">
        <v>87</v>
      </c>
    </row>
    <row r="89" spans="1:89">
      <c r="B89" s="25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6"/>
    </row>
    <row r="90" spans="1:89" s="1" customFormat="1" ht="30" customHeight="1">
      <c r="B90" s="39"/>
      <c r="C90" s="83" t="s">
        <v>91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238">
        <f>ROUND(SUM(AG91:AG94),2)</f>
        <v>0</v>
      </c>
      <c r="AH90" s="238"/>
      <c r="AI90" s="238"/>
      <c r="AJ90" s="238"/>
      <c r="AK90" s="238"/>
      <c r="AL90" s="238"/>
      <c r="AM90" s="238"/>
      <c r="AN90" s="238">
        <f>ROUND(SUM(AN91:AN94),2)</f>
        <v>0</v>
      </c>
      <c r="AO90" s="238"/>
      <c r="AP90" s="238"/>
      <c r="AQ90" s="41"/>
      <c r="AS90" s="79" t="s">
        <v>92</v>
      </c>
      <c r="AT90" s="80" t="s">
        <v>93</v>
      </c>
      <c r="AU90" s="80" t="s">
        <v>48</v>
      </c>
      <c r="AV90" s="81" t="s">
        <v>71</v>
      </c>
    </row>
    <row r="91" spans="1:89" s="1" customFormat="1" ht="19.899999999999999" customHeight="1">
      <c r="B91" s="39"/>
      <c r="C91" s="40"/>
      <c r="D91" s="100" t="s">
        <v>94</v>
      </c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241">
        <f>ROUND(AG87*AS91,2)</f>
        <v>0</v>
      </c>
      <c r="AH91" s="242"/>
      <c r="AI91" s="242"/>
      <c r="AJ91" s="242"/>
      <c r="AK91" s="242"/>
      <c r="AL91" s="242"/>
      <c r="AM91" s="242"/>
      <c r="AN91" s="242">
        <f>ROUND(AG91+AV91,2)</f>
        <v>0</v>
      </c>
      <c r="AO91" s="242"/>
      <c r="AP91" s="242"/>
      <c r="AQ91" s="41"/>
      <c r="AS91" s="101">
        <v>0</v>
      </c>
      <c r="AT91" s="102" t="s">
        <v>95</v>
      </c>
      <c r="AU91" s="102" t="s">
        <v>49</v>
      </c>
      <c r="AV91" s="103">
        <f>ROUND(IF(AU91="základní",AG91*L31,IF(AU91="snížená",AG91*L32,0)),2)</f>
        <v>0</v>
      </c>
      <c r="BV91" s="21" t="s">
        <v>96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899999999999999" customHeight="1">
      <c r="B92" s="39"/>
      <c r="C92" s="40"/>
      <c r="D92" s="239" t="s">
        <v>97</v>
      </c>
      <c r="E92" s="240"/>
      <c r="F92" s="240"/>
      <c r="G92" s="240"/>
      <c r="H92" s="240"/>
      <c r="I92" s="240"/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40"/>
      <c r="AD92" s="40"/>
      <c r="AE92" s="40"/>
      <c r="AF92" s="40"/>
      <c r="AG92" s="241">
        <f>AG87*AS92</f>
        <v>0</v>
      </c>
      <c r="AH92" s="242"/>
      <c r="AI92" s="242"/>
      <c r="AJ92" s="242"/>
      <c r="AK92" s="242"/>
      <c r="AL92" s="242"/>
      <c r="AM92" s="242"/>
      <c r="AN92" s="242">
        <f>AG92+AV92</f>
        <v>0</v>
      </c>
      <c r="AO92" s="242"/>
      <c r="AP92" s="242"/>
      <c r="AQ92" s="41"/>
      <c r="AS92" s="105">
        <v>0</v>
      </c>
      <c r="AT92" s="106" t="s">
        <v>95</v>
      </c>
      <c r="AU92" s="106" t="s">
        <v>49</v>
      </c>
      <c r="AV92" s="107">
        <f>ROUND(IF(AU92="nulová",0,IF(OR(AU92="základní",AU92="zákl. přenesená"),AG92*L31,AG92*L32)),2)</f>
        <v>0</v>
      </c>
      <c r="BV92" s="21" t="s">
        <v>98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899999999999999" customHeight="1">
      <c r="B93" s="39"/>
      <c r="C93" s="40"/>
      <c r="D93" s="239" t="s">
        <v>97</v>
      </c>
      <c r="E93" s="240"/>
      <c r="F93" s="240"/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40"/>
      <c r="AD93" s="40"/>
      <c r="AE93" s="40"/>
      <c r="AF93" s="40"/>
      <c r="AG93" s="241">
        <f>AG87*AS93</f>
        <v>0</v>
      </c>
      <c r="AH93" s="242"/>
      <c r="AI93" s="242"/>
      <c r="AJ93" s="242"/>
      <c r="AK93" s="242"/>
      <c r="AL93" s="242"/>
      <c r="AM93" s="242"/>
      <c r="AN93" s="242">
        <f>AG93+AV93</f>
        <v>0</v>
      </c>
      <c r="AO93" s="242"/>
      <c r="AP93" s="242"/>
      <c r="AQ93" s="41"/>
      <c r="AS93" s="105">
        <v>0</v>
      </c>
      <c r="AT93" s="106" t="s">
        <v>95</v>
      </c>
      <c r="AU93" s="106" t="s">
        <v>49</v>
      </c>
      <c r="AV93" s="107">
        <f>ROUND(IF(AU93="nulová",0,IF(OR(AU93="základní",AU93="zákl. přenesená"),AG93*L31,AG93*L32)),2)</f>
        <v>0</v>
      </c>
      <c r="BV93" s="21" t="s">
        <v>98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899999999999999" customHeight="1">
      <c r="B94" s="39"/>
      <c r="C94" s="40"/>
      <c r="D94" s="239" t="s">
        <v>97</v>
      </c>
      <c r="E94" s="240"/>
      <c r="F94" s="240"/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40"/>
      <c r="AD94" s="40"/>
      <c r="AE94" s="40"/>
      <c r="AF94" s="40"/>
      <c r="AG94" s="241">
        <f>AG87*AS94</f>
        <v>0</v>
      </c>
      <c r="AH94" s="242"/>
      <c r="AI94" s="242"/>
      <c r="AJ94" s="242"/>
      <c r="AK94" s="242"/>
      <c r="AL94" s="242"/>
      <c r="AM94" s="242"/>
      <c r="AN94" s="242">
        <f>AG94+AV94</f>
        <v>0</v>
      </c>
      <c r="AO94" s="242"/>
      <c r="AP94" s="242"/>
      <c r="AQ94" s="41"/>
      <c r="AS94" s="108">
        <v>0</v>
      </c>
      <c r="AT94" s="109" t="s">
        <v>95</v>
      </c>
      <c r="AU94" s="109" t="s">
        <v>49</v>
      </c>
      <c r="AV94" s="110">
        <f>ROUND(IF(AU94="nulová",0,IF(OR(AU94="základní",AU94="zákl. přenesená"),AG94*L31,AG94*L32)),2)</f>
        <v>0</v>
      </c>
      <c r="BV94" s="21" t="s">
        <v>98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9" customHeight="1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1"/>
    </row>
    <row r="96" spans="1:89" s="1" customFormat="1" ht="30" customHeight="1">
      <c r="B96" s="39"/>
      <c r="C96" s="111" t="s">
        <v>99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251">
        <f>ROUND(AG87+AG90,2)</f>
        <v>0</v>
      </c>
      <c r="AH96" s="251"/>
      <c r="AI96" s="251"/>
      <c r="AJ96" s="251"/>
      <c r="AK96" s="251"/>
      <c r="AL96" s="251"/>
      <c r="AM96" s="251"/>
      <c r="AN96" s="251">
        <f>AN87+AN90</f>
        <v>0</v>
      </c>
      <c r="AO96" s="251"/>
      <c r="AP96" s="251"/>
      <c r="AQ96" s="41"/>
    </row>
    <row r="97" spans="2:43" s="1" customFormat="1" ht="6.95" customHeight="1"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5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43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9003 - Parkoviště v ul. 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36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12"/>
      <c r="B1" s="15"/>
      <c r="C1" s="15"/>
      <c r="D1" s="16" t="s">
        <v>1</v>
      </c>
      <c r="E1" s="15"/>
      <c r="F1" s="17" t="s">
        <v>100</v>
      </c>
      <c r="G1" s="17"/>
      <c r="H1" s="299" t="s">
        <v>101</v>
      </c>
      <c r="I1" s="299"/>
      <c r="J1" s="299"/>
      <c r="K1" s="299"/>
      <c r="L1" s="17" t="s">
        <v>102</v>
      </c>
      <c r="M1" s="15"/>
      <c r="N1" s="15"/>
      <c r="O1" s="16" t="s">
        <v>103</v>
      </c>
      <c r="P1" s="15"/>
      <c r="Q1" s="15"/>
      <c r="R1" s="15"/>
      <c r="S1" s="17" t="s">
        <v>104</v>
      </c>
      <c r="T1" s="17"/>
      <c r="U1" s="112"/>
      <c r="V1" s="11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0" t="s">
        <v>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S2" s="243" t="s">
        <v>8</v>
      </c>
      <c r="T2" s="244"/>
      <c r="U2" s="244"/>
      <c r="V2" s="244"/>
      <c r="W2" s="244"/>
      <c r="X2" s="244"/>
      <c r="Y2" s="244"/>
      <c r="Z2" s="244"/>
      <c r="AA2" s="244"/>
      <c r="AB2" s="244"/>
      <c r="AC2" s="244"/>
      <c r="AT2" s="21" t="s">
        <v>86</v>
      </c>
      <c r="AZ2" s="113" t="s">
        <v>105</v>
      </c>
      <c r="BA2" s="113" t="s">
        <v>106</v>
      </c>
      <c r="BB2" s="113" t="s">
        <v>5</v>
      </c>
      <c r="BC2" s="113" t="s">
        <v>107</v>
      </c>
      <c r="BD2" s="113" t="s">
        <v>24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24</v>
      </c>
      <c r="AZ3" s="113" t="s">
        <v>108</v>
      </c>
      <c r="BA3" s="113" t="s">
        <v>109</v>
      </c>
      <c r="BB3" s="113" t="s">
        <v>5</v>
      </c>
      <c r="BC3" s="113" t="s">
        <v>110</v>
      </c>
      <c r="BD3" s="113" t="s">
        <v>24</v>
      </c>
    </row>
    <row r="4" spans="1:66" ht="36.950000000000003" customHeight="1">
      <c r="B4" s="25"/>
      <c r="C4" s="212" t="s">
        <v>111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6"/>
      <c r="T4" s="27" t="s">
        <v>13</v>
      </c>
      <c r="AT4" s="21" t="s">
        <v>6</v>
      </c>
      <c r="AZ4" s="113" t="s">
        <v>112</v>
      </c>
      <c r="BA4" s="113" t="s">
        <v>113</v>
      </c>
      <c r="BB4" s="113" t="s">
        <v>5</v>
      </c>
      <c r="BC4" s="113" t="s">
        <v>114</v>
      </c>
      <c r="BD4" s="113" t="s">
        <v>24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  <c r="AZ5" s="113" t="s">
        <v>115</v>
      </c>
      <c r="BA5" s="113" t="s">
        <v>116</v>
      </c>
      <c r="BB5" s="113" t="s">
        <v>5</v>
      </c>
      <c r="BC5" s="113" t="s">
        <v>117</v>
      </c>
      <c r="BD5" s="113" t="s">
        <v>24</v>
      </c>
    </row>
    <row r="6" spans="1:66" s="1" customFormat="1" ht="32.85" customHeight="1">
      <c r="B6" s="39"/>
      <c r="C6" s="40"/>
      <c r="D6" s="32" t="s">
        <v>19</v>
      </c>
      <c r="E6" s="40"/>
      <c r="F6" s="218" t="s">
        <v>20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40"/>
      <c r="R6" s="41"/>
      <c r="AZ6" s="113" t="s">
        <v>118</v>
      </c>
      <c r="BA6" s="113" t="s">
        <v>119</v>
      </c>
      <c r="BB6" s="113" t="s">
        <v>5</v>
      </c>
      <c r="BC6" s="113" t="s">
        <v>120</v>
      </c>
      <c r="BD6" s="113" t="s">
        <v>24</v>
      </c>
    </row>
    <row r="7" spans="1:66" s="1" customFormat="1" ht="14.45" customHeight="1">
      <c r="B7" s="39"/>
      <c r="C7" s="40"/>
      <c r="D7" s="33" t="s">
        <v>21</v>
      </c>
      <c r="E7" s="40"/>
      <c r="F7" s="31" t="s">
        <v>22</v>
      </c>
      <c r="G7" s="40"/>
      <c r="H7" s="40"/>
      <c r="I7" s="40"/>
      <c r="J7" s="40"/>
      <c r="K7" s="40"/>
      <c r="L7" s="40"/>
      <c r="M7" s="33" t="s">
        <v>23</v>
      </c>
      <c r="N7" s="40"/>
      <c r="O7" s="31" t="s">
        <v>24</v>
      </c>
      <c r="P7" s="40"/>
      <c r="Q7" s="40"/>
      <c r="R7" s="41"/>
      <c r="AZ7" s="113" t="s">
        <v>121</v>
      </c>
      <c r="BA7" s="113" t="s">
        <v>122</v>
      </c>
      <c r="BB7" s="113" t="s">
        <v>5</v>
      </c>
      <c r="BC7" s="113" t="s">
        <v>123</v>
      </c>
      <c r="BD7" s="113" t="s">
        <v>24</v>
      </c>
    </row>
    <row r="8" spans="1:66" s="1" customFormat="1" ht="14.45" customHeight="1">
      <c r="B8" s="39"/>
      <c r="C8" s="40"/>
      <c r="D8" s="33" t="s">
        <v>25</v>
      </c>
      <c r="E8" s="40"/>
      <c r="F8" s="31" t="s">
        <v>26</v>
      </c>
      <c r="G8" s="40"/>
      <c r="H8" s="40"/>
      <c r="I8" s="40"/>
      <c r="J8" s="40"/>
      <c r="K8" s="40"/>
      <c r="L8" s="40"/>
      <c r="M8" s="33" t="s">
        <v>27</v>
      </c>
      <c r="N8" s="40"/>
      <c r="O8" s="254" t="str">
        <f ca="1">'Rekapitulace stavby'!AN8</f>
        <v>1.10.2019</v>
      </c>
      <c r="P8" s="255"/>
      <c r="Q8" s="40"/>
      <c r="R8" s="41"/>
      <c r="AZ8" s="113" t="s">
        <v>124</v>
      </c>
      <c r="BA8" s="113" t="s">
        <v>125</v>
      </c>
      <c r="BB8" s="113" t="s">
        <v>5</v>
      </c>
      <c r="BC8" s="113" t="s">
        <v>126</v>
      </c>
      <c r="BD8" s="113" t="s">
        <v>24</v>
      </c>
    </row>
    <row r="9" spans="1:66" s="1" customFormat="1" ht="21.75" customHeight="1">
      <c r="B9" s="39"/>
      <c r="C9" s="40"/>
      <c r="D9" s="30" t="s">
        <v>29</v>
      </c>
      <c r="E9" s="40"/>
      <c r="F9" s="35" t="s">
        <v>30</v>
      </c>
      <c r="G9" s="40"/>
      <c r="H9" s="40"/>
      <c r="I9" s="40"/>
      <c r="J9" s="40"/>
      <c r="K9" s="40"/>
      <c r="L9" s="40"/>
      <c r="M9" s="30" t="s">
        <v>31</v>
      </c>
      <c r="N9" s="40"/>
      <c r="O9" s="35" t="s">
        <v>32</v>
      </c>
      <c r="P9" s="40"/>
      <c r="Q9" s="40"/>
      <c r="R9" s="41"/>
      <c r="AZ9" s="113" t="s">
        <v>127</v>
      </c>
      <c r="BA9" s="113" t="s">
        <v>128</v>
      </c>
      <c r="BB9" s="113" t="s">
        <v>5</v>
      </c>
      <c r="BC9" s="113" t="s">
        <v>129</v>
      </c>
      <c r="BD9" s="113" t="s">
        <v>24</v>
      </c>
    </row>
    <row r="10" spans="1:66" s="1" customFormat="1" ht="14.45" customHeight="1">
      <c r="B10" s="39"/>
      <c r="C10" s="40"/>
      <c r="D10" s="33" t="s">
        <v>33</v>
      </c>
      <c r="E10" s="40"/>
      <c r="F10" s="40"/>
      <c r="G10" s="40"/>
      <c r="H10" s="40"/>
      <c r="I10" s="40"/>
      <c r="J10" s="40"/>
      <c r="K10" s="40"/>
      <c r="L10" s="40"/>
      <c r="M10" s="33" t="s">
        <v>34</v>
      </c>
      <c r="N10" s="40"/>
      <c r="O10" s="216" t="s">
        <v>5</v>
      </c>
      <c r="P10" s="216"/>
      <c r="Q10" s="40"/>
      <c r="R10" s="41"/>
    </row>
    <row r="11" spans="1:66" s="1" customFormat="1" ht="18" customHeight="1">
      <c r="B11" s="39"/>
      <c r="C11" s="40"/>
      <c r="D11" s="40"/>
      <c r="E11" s="31" t="s">
        <v>35</v>
      </c>
      <c r="F11" s="40"/>
      <c r="G11" s="40"/>
      <c r="H11" s="40"/>
      <c r="I11" s="40"/>
      <c r="J11" s="40"/>
      <c r="K11" s="40"/>
      <c r="L11" s="40"/>
      <c r="M11" s="33" t="s">
        <v>36</v>
      </c>
      <c r="N11" s="40"/>
      <c r="O11" s="216" t="s">
        <v>5</v>
      </c>
      <c r="P11" s="216"/>
      <c r="Q11" s="40"/>
      <c r="R11" s="41"/>
    </row>
    <row r="12" spans="1:66" s="1" customFormat="1" ht="6.95" customHeight="1"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1"/>
    </row>
    <row r="13" spans="1:66" s="1" customFormat="1" ht="14.45" customHeight="1">
      <c r="B13" s="39"/>
      <c r="C13" s="40"/>
      <c r="D13" s="33" t="s">
        <v>37</v>
      </c>
      <c r="E13" s="40"/>
      <c r="F13" s="40"/>
      <c r="G13" s="40"/>
      <c r="H13" s="40"/>
      <c r="I13" s="40"/>
      <c r="J13" s="40"/>
      <c r="K13" s="40"/>
      <c r="L13" s="40"/>
      <c r="M13" s="33" t="s">
        <v>34</v>
      </c>
      <c r="N13" s="40"/>
      <c r="O13" s="256" t="str">
        <f ca="1">IF('Rekapitulace stavby'!AN13="","",'Rekapitulace stavby'!AN13)</f>
        <v>Vyplň údaj</v>
      </c>
      <c r="P13" s="216"/>
      <c r="Q13" s="40"/>
      <c r="R13" s="41"/>
    </row>
    <row r="14" spans="1:66" s="1" customFormat="1" ht="18" customHeight="1">
      <c r="B14" s="39"/>
      <c r="C14" s="40"/>
      <c r="D14" s="40"/>
      <c r="E14" s="256" t="str">
        <f ca="1">IF('Rekapitulace stavby'!E14="","",'Rekapitulace stavby'!E14)</f>
        <v>Vyplň údaj</v>
      </c>
      <c r="F14" s="257"/>
      <c r="G14" s="257"/>
      <c r="H14" s="257"/>
      <c r="I14" s="257"/>
      <c r="J14" s="257"/>
      <c r="K14" s="257"/>
      <c r="L14" s="257"/>
      <c r="M14" s="33" t="s">
        <v>36</v>
      </c>
      <c r="N14" s="40"/>
      <c r="O14" s="256" t="str">
        <f ca="1">IF('Rekapitulace stavby'!AN14="","",'Rekapitulace stavby'!AN14)</f>
        <v>Vyplň údaj</v>
      </c>
      <c r="P14" s="216"/>
      <c r="Q14" s="40"/>
      <c r="R14" s="41"/>
    </row>
    <row r="15" spans="1:66" s="1" customFormat="1" ht="6.95" customHeight="1"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1"/>
    </row>
    <row r="16" spans="1:66" s="1" customFormat="1" ht="14.45" customHeight="1">
      <c r="B16" s="39"/>
      <c r="C16" s="40"/>
      <c r="D16" s="33" t="s">
        <v>39</v>
      </c>
      <c r="E16" s="40"/>
      <c r="F16" s="40"/>
      <c r="G16" s="40"/>
      <c r="H16" s="40"/>
      <c r="I16" s="40"/>
      <c r="J16" s="40"/>
      <c r="K16" s="40"/>
      <c r="L16" s="40"/>
      <c r="M16" s="33" t="s">
        <v>34</v>
      </c>
      <c r="N16" s="40"/>
      <c r="O16" s="216" t="s">
        <v>5</v>
      </c>
      <c r="P16" s="216"/>
      <c r="Q16" s="40"/>
      <c r="R16" s="41"/>
    </row>
    <row r="17" spans="2:18" s="1" customFormat="1" ht="18" customHeight="1">
      <c r="B17" s="39"/>
      <c r="C17" s="40"/>
      <c r="D17" s="40"/>
      <c r="E17" s="31" t="s">
        <v>40</v>
      </c>
      <c r="F17" s="40"/>
      <c r="G17" s="40"/>
      <c r="H17" s="40"/>
      <c r="I17" s="40"/>
      <c r="J17" s="40"/>
      <c r="K17" s="40"/>
      <c r="L17" s="40"/>
      <c r="M17" s="33" t="s">
        <v>36</v>
      </c>
      <c r="N17" s="40"/>
      <c r="O17" s="216" t="s">
        <v>5</v>
      </c>
      <c r="P17" s="216"/>
      <c r="Q17" s="40"/>
      <c r="R17" s="41"/>
    </row>
    <row r="18" spans="2:18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1"/>
    </row>
    <row r="19" spans="2:18" s="1" customFormat="1" ht="14.45" customHeight="1">
      <c r="B19" s="39"/>
      <c r="C19" s="40"/>
      <c r="D19" s="33" t="s">
        <v>42</v>
      </c>
      <c r="E19" s="40"/>
      <c r="F19" s="40"/>
      <c r="G19" s="40"/>
      <c r="H19" s="40"/>
      <c r="I19" s="40"/>
      <c r="J19" s="40"/>
      <c r="K19" s="40"/>
      <c r="L19" s="40"/>
      <c r="M19" s="33" t="s">
        <v>34</v>
      </c>
      <c r="N19" s="40"/>
      <c r="O19" s="216" t="s">
        <v>5</v>
      </c>
      <c r="P19" s="216"/>
      <c r="Q19" s="40"/>
      <c r="R19" s="41"/>
    </row>
    <row r="20" spans="2:18" s="1" customFormat="1" ht="18" customHeight="1">
      <c r="B20" s="39"/>
      <c r="C20" s="40"/>
      <c r="D20" s="40"/>
      <c r="E20" s="31" t="s">
        <v>43</v>
      </c>
      <c r="F20" s="40"/>
      <c r="G20" s="40"/>
      <c r="H20" s="40"/>
      <c r="I20" s="40"/>
      <c r="J20" s="40"/>
      <c r="K20" s="40"/>
      <c r="L20" s="40"/>
      <c r="M20" s="33" t="s">
        <v>36</v>
      </c>
      <c r="N20" s="40"/>
      <c r="O20" s="216" t="s">
        <v>5</v>
      </c>
      <c r="P20" s="216"/>
      <c r="Q20" s="40"/>
      <c r="R20" s="41"/>
    </row>
    <row r="21" spans="2:18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1"/>
    </row>
    <row r="22" spans="2:18" s="1" customFormat="1" ht="14.45" customHeight="1">
      <c r="B22" s="39"/>
      <c r="C22" s="40"/>
      <c r="D22" s="33" t="s">
        <v>44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1"/>
    </row>
    <row r="23" spans="2:18" s="1" customFormat="1" ht="22.5" customHeight="1">
      <c r="B23" s="39"/>
      <c r="C23" s="40"/>
      <c r="D23" s="40"/>
      <c r="E23" s="221" t="s">
        <v>5</v>
      </c>
      <c r="F23" s="221"/>
      <c r="G23" s="221"/>
      <c r="H23" s="221"/>
      <c r="I23" s="221"/>
      <c r="J23" s="221"/>
      <c r="K23" s="221"/>
      <c r="L23" s="221"/>
      <c r="M23" s="40"/>
      <c r="N23" s="40"/>
      <c r="O23" s="40"/>
      <c r="P23" s="40"/>
      <c r="Q23" s="40"/>
      <c r="R23" s="41"/>
    </row>
    <row r="24" spans="2:18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1"/>
    </row>
    <row r="25" spans="2:18" s="1" customFormat="1" ht="6.95" customHeight="1">
      <c r="B25" s="39"/>
      <c r="C25" s="40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40"/>
      <c r="R25" s="41"/>
    </row>
    <row r="26" spans="2:18" s="1" customFormat="1" ht="14.45" customHeight="1">
      <c r="B26" s="39"/>
      <c r="C26" s="40"/>
      <c r="D26" s="114" t="s">
        <v>130</v>
      </c>
      <c r="E26" s="40"/>
      <c r="F26" s="40"/>
      <c r="G26" s="40"/>
      <c r="H26" s="40"/>
      <c r="I26" s="40"/>
      <c r="J26" s="40"/>
      <c r="K26" s="40"/>
      <c r="L26" s="40"/>
      <c r="M26" s="222">
        <f>N86</f>
        <v>0</v>
      </c>
      <c r="N26" s="222"/>
      <c r="O26" s="222"/>
      <c r="P26" s="222"/>
      <c r="Q26" s="40"/>
      <c r="R26" s="41"/>
    </row>
    <row r="27" spans="2:18" s="1" customFormat="1" ht="14.45" customHeight="1">
      <c r="B27" s="39"/>
      <c r="C27" s="40"/>
      <c r="D27" s="38" t="s">
        <v>94</v>
      </c>
      <c r="E27" s="40"/>
      <c r="F27" s="40"/>
      <c r="G27" s="40"/>
      <c r="H27" s="40"/>
      <c r="I27" s="40"/>
      <c r="J27" s="40"/>
      <c r="K27" s="40"/>
      <c r="L27" s="40"/>
      <c r="M27" s="222">
        <f>N98</f>
        <v>0</v>
      </c>
      <c r="N27" s="222"/>
      <c r="O27" s="222"/>
      <c r="P27" s="222"/>
      <c r="Q27" s="40"/>
      <c r="R27" s="41"/>
    </row>
    <row r="28" spans="2:18" s="1" customFormat="1" ht="6.95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1"/>
    </row>
    <row r="29" spans="2:18" s="1" customFormat="1" ht="25.35" customHeight="1">
      <c r="B29" s="39"/>
      <c r="C29" s="40"/>
      <c r="D29" s="115" t="s">
        <v>47</v>
      </c>
      <c r="E29" s="40"/>
      <c r="F29" s="40"/>
      <c r="G29" s="40"/>
      <c r="H29" s="40"/>
      <c r="I29" s="40"/>
      <c r="J29" s="40"/>
      <c r="K29" s="40"/>
      <c r="L29" s="40"/>
      <c r="M29" s="259">
        <f>ROUND(M26+M27,2)</f>
        <v>0</v>
      </c>
      <c r="N29" s="253"/>
      <c r="O29" s="253"/>
      <c r="P29" s="253"/>
      <c r="Q29" s="40"/>
      <c r="R29" s="41"/>
    </row>
    <row r="30" spans="2:18" s="1" customFormat="1" ht="6.95" customHeight="1">
      <c r="B30" s="39"/>
      <c r="C30" s="40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40"/>
      <c r="R30" s="41"/>
    </row>
    <row r="31" spans="2:18" s="1" customFormat="1" ht="14.45" customHeight="1">
      <c r="B31" s="39"/>
      <c r="C31" s="40"/>
      <c r="D31" s="46" t="s">
        <v>48</v>
      </c>
      <c r="E31" s="46" t="s">
        <v>49</v>
      </c>
      <c r="F31" s="47">
        <v>0.21</v>
      </c>
      <c r="G31" s="116" t="s">
        <v>50</v>
      </c>
      <c r="H31" s="252">
        <f>ROUND((((SUM(BE98:BE105)+SUM(BE122:BE355))+SUM(BE357:BE361))),2)</f>
        <v>0</v>
      </c>
      <c r="I31" s="253"/>
      <c r="J31" s="253"/>
      <c r="K31" s="40"/>
      <c r="L31" s="40"/>
      <c r="M31" s="252">
        <f>ROUND(((ROUND((SUM(BE98:BE105)+SUM(BE122:BE355)), 2)*F31)+SUM(BE357:BE361)*F31),2)</f>
        <v>0</v>
      </c>
      <c r="N31" s="253"/>
      <c r="O31" s="253"/>
      <c r="P31" s="253"/>
      <c r="Q31" s="40"/>
      <c r="R31" s="41"/>
    </row>
    <row r="32" spans="2:18" s="1" customFormat="1" ht="14.45" customHeight="1">
      <c r="B32" s="39"/>
      <c r="C32" s="40"/>
      <c r="D32" s="40"/>
      <c r="E32" s="46" t="s">
        <v>51</v>
      </c>
      <c r="F32" s="47">
        <v>0.15</v>
      </c>
      <c r="G32" s="116" t="s">
        <v>50</v>
      </c>
      <c r="H32" s="252">
        <f>ROUND((((SUM(BF98:BF105)+SUM(BF122:BF355))+SUM(BF357:BF361))),2)</f>
        <v>0</v>
      </c>
      <c r="I32" s="253"/>
      <c r="J32" s="253"/>
      <c r="K32" s="40"/>
      <c r="L32" s="40"/>
      <c r="M32" s="252">
        <f>ROUND(((ROUND((SUM(BF98:BF105)+SUM(BF122:BF355)), 2)*F32)+SUM(BF357:BF361)*F32),2)</f>
        <v>0</v>
      </c>
      <c r="N32" s="253"/>
      <c r="O32" s="253"/>
      <c r="P32" s="253"/>
      <c r="Q32" s="40"/>
      <c r="R32" s="41"/>
    </row>
    <row r="33" spans="2:51" s="1" customFormat="1" ht="14.45" hidden="1" customHeight="1">
      <c r="B33" s="39"/>
      <c r="C33" s="40"/>
      <c r="D33" s="40"/>
      <c r="E33" s="46" t="s">
        <v>52</v>
      </c>
      <c r="F33" s="47">
        <v>0.21</v>
      </c>
      <c r="G33" s="116" t="s">
        <v>50</v>
      </c>
      <c r="H33" s="252">
        <f>ROUND((((SUM(BG98:BG105)+SUM(BG122:BG355))+SUM(BG357:BG361))),2)</f>
        <v>0</v>
      </c>
      <c r="I33" s="253"/>
      <c r="J33" s="253"/>
      <c r="K33" s="40"/>
      <c r="L33" s="40"/>
      <c r="M33" s="252">
        <v>0</v>
      </c>
      <c r="N33" s="253"/>
      <c r="O33" s="253"/>
      <c r="P33" s="253"/>
      <c r="Q33" s="40"/>
      <c r="R33" s="41"/>
    </row>
    <row r="34" spans="2:51" s="1" customFormat="1" ht="14.45" hidden="1" customHeight="1">
      <c r="B34" s="39"/>
      <c r="C34" s="40"/>
      <c r="D34" s="40"/>
      <c r="E34" s="46" t="s">
        <v>53</v>
      </c>
      <c r="F34" s="47">
        <v>0.15</v>
      </c>
      <c r="G34" s="116" t="s">
        <v>50</v>
      </c>
      <c r="H34" s="252">
        <f>ROUND((((SUM(BH98:BH105)+SUM(BH122:BH355))+SUM(BH357:BH361))),2)</f>
        <v>0</v>
      </c>
      <c r="I34" s="253"/>
      <c r="J34" s="253"/>
      <c r="K34" s="40"/>
      <c r="L34" s="40"/>
      <c r="M34" s="252">
        <v>0</v>
      </c>
      <c r="N34" s="253"/>
      <c r="O34" s="253"/>
      <c r="P34" s="253"/>
      <c r="Q34" s="40"/>
      <c r="R34" s="41"/>
    </row>
    <row r="35" spans="2:51" s="1" customFormat="1" ht="14.45" hidden="1" customHeight="1">
      <c r="B35" s="39"/>
      <c r="C35" s="40"/>
      <c r="D35" s="40"/>
      <c r="E35" s="46" t="s">
        <v>54</v>
      </c>
      <c r="F35" s="47">
        <v>0</v>
      </c>
      <c r="G35" s="116" t="s">
        <v>50</v>
      </c>
      <c r="H35" s="252">
        <f>ROUND((((SUM(BI98:BI105)+SUM(BI122:BI355))+SUM(BI357:BI361))),2)</f>
        <v>0</v>
      </c>
      <c r="I35" s="253"/>
      <c r="J35" s="253"/>
      <c r="K35" s="40"/>
      <c r="L35" s="40"/>
      <c r="M35" s="252">
        <v>0</v>
      </c>
      <c r="N35" s="253"/>
      <c r="O35" s="253"/>
      <c r="P35" s="253"/>
      <c r="Q35" s="40"/>
      <c r="R35" s="41"/>
    </row>
    <row r="36" spans="2:51" s="1" customFormat="1" ht="6.95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1"/>
    </row>
    <row r="37" spans="2:51" s="1" customFormat="1" ht="25.35" customHeight="1">
      <c r="B37" s="39"/>
      <c r="C37" s="50"/>
      <c r="D37" s="51" t="s">
        <v>55</v>
      </c>
      <c r="E37" s="52"/>
      <c r="F37" s="52"/>
      <c r="G37" s="117" t="s">
        <v>56</v>
      </c>
      <c r="H37" s="53" t="s">
        <v>57</v>
      </c>
      <c r="I37" s="52"/>
      <c r="J37" s="52"/>
      <c r="K37" s="52"/>
      <c r="L37" s="227">
        <f>SUM(M29:M35)</f>
        <v>0</v>
      </c>
      <c r="M37" s="227"/>
      <c r="N37" s="227"/>
      <c r="O37" s="227"/>
      <c r="P37" s="258"/>
      <c r="Q37" s="50"/>
      <c r="R37" s="41"/>
    </row>
    <row r="38" spans="2:51" s="1" customFormat="1" ht="14.45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1"/>
    </row>
    <row r="39" spans="2:51" s="1" customFormat="1" ht="14.45" customHeight="1">
      <c r="B39" s="39"/>
      <c r="C39" s="40"/>
      <c r="D39" s="46" t="s">
        <v>131</v>
      </c>
      <c r="E39" s="46" t="s">
        <v>132</v>
      </c>
      <c r="F39" s="118">
        <v>68.2</v>
      </c>
      <c r="G39" s="46" t="s">
        <v>133</v>
      </c>
      <c r="H39" s="252">
        <f>IF(F39&lt;&gt;0,M26/F39,0)</f>
        <v>0</v>
      </c>
      <c r="I39" s="252"/>
      <c r="J39" s="252"/>
      <c r="K39" s="40"/>
      <c r="L39" s="46" t="s">
        <v>134</v>
      </c>
      <c r="M39" s="40"/>
      <c r="N39" s="252">
        <f>IF(F39&lt;&gt;0,M29/F39,0)</f>
        <v>0</v>
      </c>
      <c r="O39" s="252"/>
      <c r="P39" s="252"/>
      <c r="Q39" s="40"/>
      <c r="R39" s="41"/>
      <c r="AY39" s="21" t="s">
        <v>135</v>
      </c>
    </row>
    <row r="40" spans="2:51" s="1" customFormat="1" ht="14.45" customHeight="1">
      <c r="B40" s="39"/>
      <c r="C40" s="40"/>
      <c r="D40" s="46" t="s">
        <v>136</v>
      </c>
      <c r="E40" s="46" t="s">
        <v>137</v>
      </c>
      <c r="F40" s="118">
        <v>23.5</v>
      </c>
      <c r="G40" s="46" t="s">
        <v>138</v>
      </c>
      <c r="H40" s="252">
        <f>IF(F40&lt;&gt;0,M26/F40,0)</f>
        <v>0</v>
      </c>
      <c r="I40" s="252"/>
      <c r="J40" s="252"/>
      <c r="K40" s="40"/>
      <c r="L40" s="46" t="s">
        <v>139</v>
      </c>
      <c r="M40" s="40"/>
      <c r="N40" s="252">
        <f>IF(F40&lt;&gt;0,M29/F40,0)</f>
        <v>0</v>
      </c>
      <c r="O40" s="252"/>
      <c r="P40" s="252"/>
      <c r="Q40" s="40"/>
      <c r="R40" s="41"/>
      <c r="AY40" s="21" t="s">
        <v>135</v>
      </c>
    </row>
    <row r="41" spans="2:51" s="1" customFormat="1" ht="14.4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1"/>
    </row>
    <row r="42" spans="2:51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51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51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51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51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51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51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s="1" customFormat="1" ht="15">
      <c r="B49" s="39"/>
      <c r="C49" s="40"/>
      <c r="D49" s="54" t="s">
        <v>58</v>
      </c>
      <c r="E49" s="55"/>
      <c r="F49" s="55"/>
      <c r="G49" s="55"/>
      <c r="H49" s="56"/>
      <c r="I49" s="40"/>
      <c r="J49" s="54" t="s">
        <v>59</v>
      </c>
      <c r="K49" s="55"/>
      <c r="L49" s="55"/>
      <c r="M49" s="55"/>
      <c r="N49" s="55"/>
      <c r="O49" s="55"/>
      <c r="P49" s="56"/>
      <c r="Q49" s="40"/>
      <c r="R49" s="41"/>
    </row>
    <row r="50" spans="2:18">
      <c r="B50" s="25"/>
      <c r="C50" s="29"/>
      <c r="D50" s="57"/>
      <c r="E50" s="29"/>
      <c r="F50" s="29"/>
      <c r="G50" s="29"/>
      <c r="H50" s="58"/>
      <c r="I50" s="29"/>
      <c r="J50" s="57"/>
      <c r="K50" s="29"/>
      <c r="L50" s="29"/>
      <c r="M50" s="29"/>
      <c r="N50" s="29"/>
      <c r="O50" s="29"/>
      <c r="P50" s="58"/>
      <c r="Q50" s="29"/>
      <c r="R50" s="26"/>
    </row>
    <row r="51" spans="2:18">
      <c r="B51" s="25"/>
      <c r="C51" s="29"/>
      <c r="D51" s="57"/>
      <c r="E51" s="29"/>
      <c r="F51" s="29"/>
      <c r="G51" s="29"/>
      <c r="H51" s="58"/>
      <c r="I51" s="29"/>
      <c r="J51" s="57"/>
      <c r="K51" s="29"/>
      <c r="L51" s="29"/>
      <c r="M51" s="29"/>
      <c r="N51" s="29"/>
      <c r="O51" s="29"/>
      <c r="P51" s="58"/>
      <c r="Q51" s="29"/>
      <c r="R51" s="26"/>
    </row>
    <row r="52" spans="2:18">
      <c r="B52" s="25"/>
      <c r="C52" s="29"/>
      <c r="D52" s="57"/>
      <c r="E52" s="29"/>
      <c r="F52" s="29"/>
      <c r="G52" s="29"/>
      <c r="H52" s="58"/>
      <c r="I52" s="29"/>
      <c r="J52" s="57"/>
      <c r="K52" s="29"/>
      <c r="L52" s="29"/>
      <c r="M52" s="29"/>
      <c r="N52" s="29"/>
      <c r="O52" s="29"/>
      <c r="P52" s="58"/>
      <c r="Q52" s="29"/>
      <c r="R52" s="26"/>
    </row>
    <row r="53" spans="2:18">
      <c r="B53" s="25"/>
      <c r="C53" s="29"/>
      <c r="D53" s="57"/>
      <c r="E53" s="29"/>
      <c r="F53" s="29"/>
      <c r="G53" s="29"/>
      <c r="H53" s="58"/>
      <c r="I53" s="29"/>
      <c r="J53" s="57"/>
      <c r="K53" s="29"/>
      <c r="L53" s="29"/>
      <c r="M53" s="29"/>
      <c r="N53" s="29"/>
      <c r="O53" s="29"/>
      <c r="P53" s="58"/>
      <c r="Q53" s="29"/>
      <c r="R53" s="26"/>
    </row>
    <row r="54" spans="2:18">
      <c r="B54" s="25"/>
      <c r="C54" s="29"/>
      <c r="D54" s="57"/>
      <c r="E54" s="29"/>
      <c r="F54" s="29"/>
      <c r="G54" s="29"/>
      <c r="H54" s="58"/>
      <c r="I54" s="29"/>
      <c r="J54" s="57"/>
      <c r="K54" s="29"/>
      <c r="L54" s="29"/>
      <c r="M54" s="29"/>
      <c r="N54" s="29"/>
      <c r="O54" s="29"/>
      <c r="P54" s="58"/>
      <c r="Q54" s="29"/>
      <c r="R54" s="26"/>
    </row>
    <row r="55" spans="2:18">
      <c r="B55" s="25"/>
      <c r="C55" s="29"/>
      <c r="D55" s="57"/>
      <c r="E55" s="29"/>
      <c r="F55" s="29"/>
      <c r="G55" s="29"/>
      <c r="H55" s="58"/>
      <c r="I55" s="29"/>
      <c r="J55" s="57"/>
      <c r="K55" s="29"/>
      <c r="L55" s="29"/>
      <c r="M55" s="29"/>
      <c r="N55" s="29"/>
      <c r="O55" s="29"/>
      <c r="P55" s="58"/>
      <c r="Q55" s="29"/>
      <c r="R55" s="26"/>
    </row>
    <row r="56" spans="2:18">
      <c r="B56" s="25"/>
      <c r="C56" s="29"/>
      <c r="D56" s="57"/>
      <c r="E56" s="29"/>
      <c r="F56" s="29"/>
      <c r="G56" s="29"/>
      <c r="H56" s="58"/>
      <c r="I56" s="29"/>
      <c r="J56" s="57"/>
      <c r="K56" s="29"/>
      <c r="L56" s="29"/>
      <c r="M56" s="29"/>
      <c r="N56" s="29"/>
      <c r="O56" s="29"/>
      <c r="P56" s="58"/>
      <c r="Q56" s="29"/>
      <c r="R56" s="26"/>
    </row>
    <row r="57" spans="2:18">
      <c r="B57" s="25"/>
      <c r="C57" s="29"/>
      <c r="D57" s="57"/>
      <c r="E57" s="29"/>
      <c r="F57" s="29"/>
      <c r="G57" s="29"/>
      <c r="H57" s="58"/>
      <c r="I57" s="29"/>
      <c r="J57" s="57"/>
      <c r="K57" s="29"/>
      <c r="L57" s="29"/>
      <c r="M57" s="29"/>
      <c r="N57" s="29"/>
      <c r="O57" s="29"/>
      <c r="P57" s="58"/>
      <c r="Q57" s="29"/>
      <c r="R57" s="26"/>
    </row>
    <row r="58" spans="2:18" s="1" customFormat="1" ht="15">
      <c r="B58" s="39"/>
      <c r="C58" s="40"/>
      <c r="D58" s="59" t="s">
        <v>60</v>
      </c>
      <c r="E58" s="60"/>
      <c r="F58" s="60"/>
      <c r="G58" s="61" t="s">
        <v>61</v>
      </c>
      <c r="H58" s="62"/>
      <c r="I58" s="40"/>
      <c r="J58" s="59" t="s">
        <v>60</v>
      </c>
      <c r="K58" s="60"/>
      <c r="L58" s="60"/>
      <c r="M58" s="60"/>
      <c r="N58" s="61" t="s">
        <v>61</v>
      </c>
      <c r="O58" s="60"/>
      <c r="P58" s="62"/>
      <c r="Q58" s="40"/>
      <c r="R58" s="41"/>
    </row>
    <row r="59" spans="2:18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6"/>
    </row>
    <row r="60" spans="2:18" s="1" customFormat="1" ht="15">
      <c r="B60" s="39"/>
      <c r="C60" s="40"/>
      <c r="D60" s="54" t="s">
        <v>62</v>
      </c>
      <c r="E60" s="55"/>
      <c r="F60" s="55"/>
      <c r="G60" s="55"/>
      <c r="H60" s="56"/>
      <c r="I60" s="40"/>
      <c r="J60" s="54" t="s">
        <v>63</v>
      </c>
      <c r="K60" s="55"/>
      <c r="L60" s="55"/>
      <c r="M60" s="55"/>
      <c r="N60" s="55"/>
      <c r="O60" s="55"/>
      <c r="P60" s="56"/>
      <c r="Q60" s="40"/>
      <c r="R60" s="41"/>
    </row>
    <row r="61" spans="2:18">
      <c r="B61" s="25"/>
      <c r="C61" s="29"/>
      <c r="D61" s="57"/>
      <c r="E61" s="29"/>
      <c r="F61" s="29"/>
      <c r="G61" s="29"/>
      <c r="H61" s="58"/>
      <c r="I61" s="29"/>
      <c r="J61" s="57"/>
      <c r="K61" s="29"/>
      <c r="L61" s="29"/>
      <c r="M61" s="29"/>
      <c r="N61" s="29"/>
      <c r="O61" s="29"/>
      <c r="P61" s="58"/>
      <c r="Q61" s="29"/>
      <c r="R61" s="26"/>
    </row>
    <row r="62" spans="2:18">
      <c r="B62" s="25"/>
      <c r="C62" s="29"/>
      <c r="D62" s="57"/>
      <c r="E62" s="29"/>
      <c r="F62" s="29"/>
      <c r="G62" s="29"/>
      <c r="H62" s="58"/>
      <c r="I62" s="29"/>
      <c r="J62" s="57"/>
      <c r="K62" s="29"/>
      <c r="L62" s="29"/>
      <c r="M62" s="29"/>
      <c r="N62" s="29"/>
      <c r="O62" s="29"/>
      <c r="P62" s="58"/>
      <c r="Q62" s="29"/>
      <c r="R62" s="26"/>
    </row>
    <row r="63" spans="2:18">
      <c r="B63" s="25"/>
      <c r="C63" s="29"/>
      <c r="D63" s="57"/>
      <c r="E63" s="29"/>
      <c r="F63" s="29"/>
      <c r="G63" s="29"/>
      <c r="H63" s="58"/>
      <c r="I63" s="29"/>
      <c r="J63" s="57"/>
      <c r="K63" s="29"/>
      <c r="L63" s="29"/>
      <c r="M63" s="29"/>
      <c r="N63" s="29"/>
      <c r="O63" s="29"/>
      <c r="P63" s="58"/>
      <c r="Q63" s="29"/>
      <c r="R63" s="26"/>
    </row>
    <row r="64" spans="2:18">
      <c r="B64" s="25"/>
      <c r="C64" s="29"/>
      <c r="D64" s="57"/>
      <c r="E64" s="29"/>
      <c r="F64" s="29"/>
      <c r="G64" s="29"/>
      <c r="H64" s="58"/>
      <c r="I64" s="29"/>
      <c r="J64" s="57"/>
      <c r="K64" s="29"/>
      <c r="L64" s="29"/>
      <c r="M64" s="29"/>
      <c r="N64" s="29"/>
      <c r="O64" s="29"/>
      <c r="P64" s="58"/>
      <c r="Q64" s="29"/>
      <c r="R64" s="26"/>
    </row>
    <row r="65" spans="2:18">
      <c r="B65" s="25"/>
      <c r="C65" s="29"/>
      <c r="D65" s="57"/>
      <c r="E65" s="29"/>
      <c r="F65" s="29"/>
      <c r="G65" s="29"/>
      <c r="H65" s="58"/>
      <c r="I65" s="29"/>
      <c r="J65" s="57"/>
      <c r="K65" s="29"/>
      <c r="L65" s="29"/>
      <c r="M65" s="29"/>
      <c r="N65" s="29"/>
      <c r="O65" s="29"/>
      <c r="P65" s="58"/>
      <c r="Q65" s="29"/>
      <c r="R65" s="26"/>
    </row>
    <row r="66" spans="2:18">
      <c r="B66" s="25"/>
      <c r="C66" s="29"/>
      <c r="D66" s="57"/>
      <c r="E66" s="29"/>
      <c r="F66" s="29"/>
      <c r="G66" s="29"/>
      <c r="H66" s="58"/>
      <c r="I66" s="29"/>
      <c r="J66" s="57"/>
      <c r="K66" s="29"/>
      <c r="L66" s="29"/>
      <c r="M66" s="29"/>
      <c r="N66" s="29"/>
      <c r="O66" s="29"/>
      <c r="P66" s="58"/>
      <c r="Q66" s="29"/>
      <c r="R66" s="26"/>
    </row>
    <row r="67" spans="2:18">
      <c r="B67" s="25"/>
      <c r="C67" s="29"/>
      <c r="D67" s="57"/>
      <c r="E67" s="29"/>
      <c r="F67" s="29"/>
      <c r="G67" s="29"/>
      <c r="H67" s="58"/>
      <c r="I67" s="29"/>
      <c r="J67" s="57"/>
      <c r="K67" s="29"/>
      <c r="L67" s="29"/>
      <c r="M67" s="29"/>
      <c r="N67" s="29"/>
      <c r="O67" s="29"/>
      <c r="P67" s="58"/>
      <c r="Q67" s="29"/>
      <c r="R67" s="26"/>
    </row>
    <row r="68" spans="2:18">
      <c r="B68" s="25"/>
      <c r="C68" s="29"/>
      <c r="D68" s="57"/>
      <c r="E68" s="29"/>
      <c r="F68" s="29"/>
      <c r="G68" s="29"/>
      <c r="H68" s="58"/>
      <c r="I68" s="29"/>
      <c r="J68" s="57"/>
      <c r="K68" s="29"/>
      <c r="L68" s="29"/>
      <c r="M68" s="29"/>
      <c r="N68" s="29"/>
      <c r="O68" s="29"/>
      <c r="P68" s="58"/>
      <c r="Q68" s="29"/>
      <c r="R68" s="26"/>
    </row>
    <row r="69" spans="2:18" s="1" customFormat="1" ht="15">
      <c r="B69" s="39"/>
      <c r="C69" s="40"/>
      <c r="D69" s="59" t="s">
        <v>60</v>
      </c>
      <c r="E69" s="60"/>
      <c r="F69" s="60"/>
      <c r="G69" s="61" t="s">
        <v>61</v>
      </c>
      <c r="H69" s="62"/>
      <c r="I69" s="40"/>
      <c r="J69" s="59" t="s">
        <v>60</v>
      </c>
      <c r="K69" s="60"/>
      <c r="L69" s="60"/>
      <c r="M69" s="60"/>
      <c r="N69" s="61" t="s">
        <v>61</v>
      </c>
      <c r="O69" s="60"/>
      <c r="P69" s="62"/>
      <c r="Q69" s="40"/>
      <c r="R69" s="41"/>
    </row>
    <row r="70" spans="2:18" s="1" customFormat="1" ht="14.45" customHeight="1"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5"/>
    </row>
    <row r="74" spans="2:18" s="1" customFormat="1" ht="6.95" customHeight="1">
      <c r="B74" s="66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8"/>
    </row>
    <row r="75" spans="2:18" s="1" customFormat="1" ht="36.950000000000003" customHeight="1">
      <c r="B75" s="39"/>
      <c r="C75" s="212" t="s">
        <v>140</v>
      </c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41"/>
    </row>
    <row r="76" spans="2:18" s="1" customFormat="1" ht="6.95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1"/>
    </row>
    <row r="77" spans="2:18" s="1" customFormat="1" ht="36.950000000000003" customHeight="1">
      <c r="B77" s="39"/>
      <c r="C77" s="73" t="s">
        <v>19</v>
      </c>
      <c r="D77" s="40"/>
      <c r="E77" s="40"/>
      <c r="F77" s="229" t="str">
        <f>F6</f>
        <v>Parkoviště v ul. Komenského - kpt. Nálepky</v>
      </c>
      <c r="G77" s="253"/>
      <c r="H77" s="253"/>
      <c r="I77" s="253"/>
      <c r="J77" s="253"/>
      <c r="K77" s="253"/>
      <c r="L77" s="253"/>
      <c r="M77" s="253"/>
      <c r="N77" s="253"/>
      <c r="O77" s="253"/>
      <c r="P77" s="253"/>
      <c r="Q77" s="40"/>
      <c r="R77" s="41"/>
    </row>
    <row r="78" spans="2:18" s="1" customFormat="1" ht="6.95" customHeight="1"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1"/>
    </row>
    <row r="79" spans="2:18" s="1" customFormat="1" ht="18" customHeight="1">
      <c r="B79" s="39"/>
      <c r="C79" s="33" t="s">
        <v>25</v>
      </c>
      <c r="D79" s="40"/>
      <c r="E79" s="40"/>
      <c r="F79" s="31" t="str">
        <f>F8</f>
        <v>Milevsko</v>
      </c>
      <c r="G79" s="40"/>
      <c r="H79" s="40"/>
      <c r="I79" s="40"/>
      <c r="J79" s="40"/>
      <c r="K79" s="33" t="s">
        <v>27</v>
      </c>
      <c r="L79" s="40"/>
      <c r="M79" s="255" t="str">
        <f>IF(O8="","",O8)</f>
        <v>1.10.2019</v>
      </c>
      <c r="N79" s="255"/>
      <c r="O79" s="255"/>
      <c r="P79" s="255"/>
      <c r="Q79" s="40"/>
      <c r="R79" s="41"/>
    </row>
    <row r="80" spans="2:18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1"/>
    </row>
    <row r="81" spans="2:47" s="1" customFormat="1" ht="15">
      <c r="B81" s="39"/>
      <c r="C81" s="33" t="s">
        <v>33</v>
      </c>
      <c r="D81" s="40"/>
      <c r="E81" s="40"/>
      <c r="F81" s="31" t="str">
        <f>E11</f>
        <v>Město  Milevsko</v>
      </c>
      <c r="G81" s="40"/>
      <c r="H81" s="40"/>
      <c r="I81" s="40"/>
      <c r="J81" s="40"/>
      <c r="K81" s="33" t="s">
        <v>39</v>
      </c>
      <c r="L81" s="40"/>
      <c r="M81" s="216" t="str">
        <f>E17</f>
        <v>Ladislav Mach-PROKLAMA</v>
      </c>
      <c r="N81" s="216"/>
      <c r="O81" s="216"/>
      <c r="P81" s="216"/>
      <c r="Q81" s="216"/>
      <c r="R81" s="41"/>
    </row>
    <row r="82" spans="2:47" s="1" customFormat="1" ht="14.45" customHeight="1">
      <c r="B82" s="39"/>
      <c r="C82" s="33" t="s">
        <v>37</v>
      </c>
      <c r="D82" s="40"/>
      <c r="E82" s="40"/>
      <c r="F82" s="31" t="str">
        <f>IF(E14="","",E14)</f>
        <v>Vyplň údaj</v>
      </c>
      <c r="G82" s="40"/>
      <c r="H82" s="40"/>
      <c r="I82" s="40"/>
      <c r="J82" s="40"/>
      <c r="K82" s="33" t="s">
        <v>42</v>
      </c>
      <c r="L82" s="40"/>
      <c r="M82" s="216" t="str">
        <f>E20</f>
        <v xml:space="preserve">Ladislav Mach-PROKLAMA </v>
      </c>
      <c r="N82" s="216"/>
      <c r="O82" s="216"/>
      <c r="P82" s="216"/>
      <c r="Q82" s="216"/>
      <c r="R82" s="41"/>
    </row>
    <row r="83" spans="2:47" s="1" customFormat="1" ht="10.3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1"/>
    </row>
    <row r="84" spans="2:47" s="1" customFormat="1" ht="29.25" customHeight="1">
      <c r="B84" s="39"/>
      <c r="C84" s="261" t="s">
        <v>141</v>
      </c>
      <c r="D84" s="262"/>
      <c r="E84" s="262"/>
      <c r="F84" s="262"/>
      <c r="G84" s="262"/>
      <c r="H84" s="50"/>
      <c r="I84" s="50"/>
      <c r="J84" s="50"/>
      <c r="K84" s="50"/>
      <c r="L84" s="50"/>
      <c r="M84" s="50"/>
      <c r="N84" s="261" t="s">
        <v>142</v>
      </c>
      <c r="O84" s="262"/>
      <c r="P84" s="262"/>
      <c r="Q84" s="262"/>
      <c r="R84" s="41"/>
    </row>
    <row r="85" spans="2:47" s="1" customFormat="1" ht="10.35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1"/>
    </row>
    <row r="86" spans="2:47" s="1" customFormat="1" ht="29.25" customHeight="1">
      <c r="B86" s="39"/>
      <c r="C86" s="119" t="s">
        <v>143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238">
        <f>N122</f>
        <v>0</v>
      </c>
      <c r="O86" s="263"/>
      <c r="P86" s="263"/>
      <c r="Q86" s="263"/>
      <c r="R86" s="41"/>
      <c r="AU86" s="21" t="s">
        <v>144</v>
      </c>
    </row>
    <row r="87" spans="2:47" s="6" customFormat="1" ht="24.95" customHeight="1">
      <c r="B87" s="120"/>
      <c r="C87" s="121"/>
      <c r="D87" s="122" t="s">
        <v>145</v>
      </c>
      <c r="E87" s="121"/>
      <c r="F87" s="121"/>
      <c r="G87" s="121"/>
      <c r="H87" s="121"/>
      <c r="I87" s="121"/>
      <c r="J87" s="121"/>
      <c r="K87" s="121"/>
      <c r="L87" s="121"/>
      <c r="M87" s="121"/>
      <c r="N87" s="264">
        <f>N123</f>
        <v>0</v>
      </c>
      <c r="O87" s="265"/>
      <c r="P87" s="265"/>
      <c r="Q87" s="265"/>
      <c r="R87" s="123"/>
    </row>
    <row r="88" spans="2:47" s="7" customFormat="1" ht="19.899999999999999" customHeight="1">
      <c r="B88" s="124"/>
      <c r="C88" s="125"/>
      <c r="D88" s="100" t="s">
        <v>146</v>
      </c>
      <c r="E88" s="125"/>
      <c r="F88" s="125"/>
      <c r="G88" s="125"/>
      <c r="H88" s="125"/>
      <c r="I88" s="125"/>
      <c r="J88" s="125"/>
      <c r="K88" s="125"/>
      <c r="L88" s="125"/>
      <c r="M88" s="125"/>
      <c r="N88" s="242">
        <f>N124</f>
        <v>0</v>
      </c>
      <c r="O88" s="260"/>
      <c r="P88" s="260"/>
      <c r="Q88" s="260"/>
      <c r="R88" s="126"/>
    </row>
    <row r="89" spans="2:47" s="7" customFormat="1" ht="19.899999999999999" customHeight="1">
      <c r="B89" s="124"/>
      <c r="C89" s="125"/>
      <c r="D89" s="100" t="s">
        <v>147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2">
        <f>N224</f>
        <v>0</v>
      </c>
      <c r="O89" s="260"/>
      <c r="P89" s="260"/>
      <c r="Q89" s="260"/>
      <c r="R89" s="126"/>
    </row>
    <row r="90" spans="2:47" s="7" customFormat="1" ht="19.899999999999999" customHeight="1">
      <c r="B90" s="124"/>
      <c r="C90" s="125"/>
      <c r="D90" s="100" t="s">
        <v>148</v>
      </c>
      <c r="E90" s="125"/>
      <c r="F90" s="125"/>
      <c r="G90" s="125"/>
      <c r="H90" s="125"/>
      <c r="I90" s="125"/>
      <c r="J90" s="125"/>
      <c r="K90" s="125"/>
      <c r="L90" s="125"/>
      <c r="M90" s="125"/>
      <c r="N90" s="242">
        <f>N231</f>
        <v>0</v>
      </c>
      <c r="O90" s="260"/>
      <c r="P90" s="260"/>
      <c r="Q90" s="260"/>
      <c r="R90" s="126"/>
    </row>
    <row r="91" spans="2:47" s="7" customFormat="1" ht="19.899999999999999" customHeight="1">
      <c r="B91" s="124"/>
      <c r="C91" s="125"/>
      <c r="D91" s="100" t="s">
        <v>149</v>
      </c>
      <c r="E91" s="125"/>
      <c r="F91" s="125"/>
      <c r="G91" s="125"/>
      <c r="H91" s="125"/>
      <c r="I91" s="125"/>
      <c r="J91" s="125"/>
      <c r="K91" s="125"/>
      <c r="L91" s="125"/>
      <c r="M91" s="125"/>
      <c r="N91" s="242">
        <f>N248</f>
        <v>0</v>
      </c>
      <c r="O91" s="260"/>
      <c r="P91" s="260"/>
      <c r="Q91" s="260"/>
      <c r="R91" s="126"/>
    </row>
    <row r="92" spans="2:47" s="7" customFormat="1" ht="19.899999999999999" customHeight="1">
      <c r="B92" s="124"/>
      <c r="C92" s="125"/>
      <c r="D92" s="100" t="s">
        <v>150</v>
      </c>
      <c r="E92" s="125"/>
      <c r="F92" s="125"/>
      <c r="G92" s="125"/>
      <c r="H92" s="125"/>
      <c r="I92" s="125"/>
      <c r="J92" s="125"/>
      <c r="K92" s="125"/>
      <c r="L92" s="125"/>
      <c r="M92" s="125"/>
      <c r="N92" s="242">
        <f>N333</f>
        <v>0</v>
      </c>
      <c r="O92" s="260"/>
      <c r="P92" s="260"/>
      <c r="Q92" s="260"/>
      <c r="R92" s="126"/>
    </row>
    <row r="93" spans="2:47" s="7" customFormat="1" ht="19.899999999999999" customHeight="1">
      <c r="B93" s="124"/>
      <c r="C93" s="125"/>
      <c r="D93" s="100" t="s">
        <v>151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42">
        <f>N343</f>
        <v>0</v>
      </c>
      <c r="O93" s="260"/>
      <c r="P93" s="260"/>
      <c r="Q93" s="260"/>
      <c r="R93" s="126"/>
    </row>
    <row r="94" spans="2:47" s="6" customFormat="1" ht="24.95" customHeight="1">
      <c r="B94" s="120"/>
      <c r="C94" s="121"/>
      <c r="D94" s="122" t="s">
        <v>152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64">
        <f>N346</f>
        <v>0</v>
      </c>
      <c r="O94" s="265"/>
      <c r="P94" s="265"/>
      <c r="Q94" s="265"/>
      <c r="R94" s="123"/>
    </row>
    <row r="95" spans="2:47" s="7" customFormat="1" ht="19.899999999999999" customHeight="1">
      <c r="B95" s="124"/>
      <c r="C95" s="125"/>
      <c r="D95" s="100" t="s">
        <v>153</v>
      </c>
      <c r="E95" s="125"/>
      <c r="F95" s="125"/>
      <c r="G95" s="125"/>
      <c r="H95" s="125"/>
      <c r="I95" s="125"/>
      <c r="J95" s="125"/>
      <c r="K95" s="125"/>
      <c r="L95" s="125"/>
      <c r="M95" s="125"/>
      <c r="N95" s="242">
        <f>N347</f>
        <v>0</v>
      </c>
      <c r="O95" s="260"/>
      <c r="P95" s="260"/>
      <c r="Q95" s="260"/>
      <c r="R95" s="126"/>
    </row>
    <row r="96" spans="2:47" s="6" customFormat="1" ht="21.75" customHeight="1">
      <c r="B96" s="120"/>
      <c r="C96" s="121"/>
      <c r="D96" s="122" t="s">
        <v>154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69">
        <f>N356</f>
        <v>0</v>
      </c>
      <c r="O96" s="265"/>
      <c r="P96" s="265"/>
      <c r="Q96" s="265"/>
      <c r="R96" s="123"/>
    </row>
    <row r="97" spans="2:65" s="1" customFormat="1" ht="21.7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1"/>
    </row>
    <row r="98" spans="2:65" s="1" customFormat="1" ht="29.25" customHeight="1">
      <c r="B98" s="39"/>
      <c r="C98" s="119" t="s">
        <v>155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263">
        <f>ROUND(N99+N100+N101+N102+N103+N104,2)</f>
        <v>0</v>
      </c>
      <c r="O98" s="266"/>
      <c r="P98" s="266"/>
      <c r="Q98" s="266"/>
      <c r="R98" s="41"/>
      <c r="T98" s="127"/>
      <c r="U98" s="128" t="s">
        <v>48</v>
      </c>
    </row>
    <row r="99" spans="2:65" s="1" customFormat="1" ht="18" customHeight="1">
      <c r="B99" s="129"/>
      <c r="C99" s="130"/>
      <c r="D99" s="239" t="s">
        <v>156</v>
      </c>
      <c r="E99" s="267"/>
      <c r="F99" s="267"/>
      <c r="G99" s="267"/>
      <c r="H99" s="267"/>
      <c r="I99" s="130"/>
      <c r="J99" s="130"/>
      <c r="K99" s="130"/>
      <c r="L99" s="130"/>
      <c r="M99" s="130"/>
      <c r="N99" s="241">
        <f>ROUND(N86*T99,2)</f>
        <v>0</v>
      </c>
      <c r="O99" s="268"/>
      <c r="P99" s="268"/>
      <c r="Q99" s="268"/>
      <c r="R99" s="132"/>
      <c r="S99" s="130"/>
      <c r="T99" s="133"/>
      <c r="U99" s="134" t="s">
        <v>49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6" t="s">
        <v>157</v>
      </c>
      <c r="AZ99" s="135"/>
      <c r="BA99" s="135"/>
      <c r="BB99" s="135"/>
      <c r="BC99" s="135"/>
      <c r="BD99" s="135"/>
      <c r="BE99" s="137">
        <f t="shared" ref="BE99:BE104" si="0">IF(U99="základní",N99,0)</f>
        <v>0</v>
      </c>
      <c r="BF99" s="137">
        <f t="shared" ref="BF99:BF104" si="1">IF(U99="snížená",N99,0)</f>
        <v>0</v>
      </c>
      <c r="BG99" s="137">
        <f t="shared" ref="BG99:BG104" si="2">IF(U99="zákl. přenesená",N99,0)</f>
        <v>0</v>
      </c>
      <c r="BH99" s="137">
        <f t="shared" ref="BH99:BH104" si="3">IF(U99="sníž. přenesená",N99,0)</f>
        <v>0</v>
      </c>
      <c r="BI99" s="137">
        <f t="shared" ref="BI99:BI104" si="4">IF(U99="nulová",N99,0)</f>
        <v>0</v>
      </c>
      <c r="BJ99" s="136" t="s">
        <v>89</v>
      </c>
      <c r="BK99" s="135"/>
      <c r="BL99" s="135"/>
      <c r="BM99" s="135"/>
    </row>
    <row r="100" spans="2:65" s="1" customFormat="1" ht="18" customHeight="1">
      <c r="B100" s="129"/>
      <c r="C100" s="130"/>
      <c r="D100" s="239" t="s">
        <v>158</v>
      </c>
      <c r="E100" s="267"/>
      <c r="F100" s="267"/>
      <c r="G100" s="267"/>
      <c r="H100" s="267"/>
      <c r="I100" s="130"/>
      <c r="J100" s="130"/>
      <c r="K100" s="130"/>
      <c r="L100" s="130"/>
      <c r="M100" s="130"/>
      <c r="N100" s="241">
        <f>ROUND(N86*T100,2)</f>
        <v>0</v>
      </c>
      <c r="O100" s="268"/>
      <c r="P100" s="268"/>
      <c r="Q100" s="268"/>
      <c r="R100" s="132"/>
      <c r="S100" s="130"/>
      <c r="T100" s="133"/>
      <c r="U100" s="134" t="s">
        <v>49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6" t="s">
        <v>157</v>
      </c>
      <c r="AZ100" s="135"/>
      <c r="BA100" s="135"/>
      <c r="BB100" s="135"/>
      <c r="BC100" s="135"/>
      <c r="BD100" s="135"/>
      <c r="BE100" s="137">
        <f t="shared" si="0"/>
        <v>0</v>
      </c>
      <c r="BF100" s="137">
        <f t="shared" si="1"/>
        <v>0</v>
      </c>
      <c r="BG100" s="137">
        <f t="shared" si="2"/>
        <v>0</v>
      </c>
      <c r="BH100" s="137">
        <f t="shared" si="3"/>
        <v>0</v>
      </c>
      <c r="BI100" s="137">
        <f t="shared" si="4"/>
        <v>0</v>
      </c>
      <c r="BJ100" s="136" t="s">
        <v>89</v>
      </c>
      <c r="BK100" s="135"/>
      <c r="BL100" s="135"/>
      <c r="BM100" s="135"/>
    </row>
    <row r="101" spans="2:65" s="1" customFormat="1" ht="18" customHeight="1">
      <c r="B101" s="129"/>
      <c r="C101" s="130"/>
      <c r="D101" s="239" t="s">
        <v>159</v>
      </c>
      <c r="E101" s="267"/>
      <c r="F101" s="267"/>
      <c r="G101" s="267"/>
      <c r="H101" s="267"/>
      <c r="I101" s="130"/>
      <c r="J101" s="130"/>
      <c r="K101" s="130"/>
      <c r="L101" s="130"/>
      <c r="M101" s="130"/>
      <c r="N101" s="241">
        <f>ROUND(N86*T101,2)</f>
        <v>0</v>
      </c>
      <c r="O101" s="268"/>
      <c r="P101" s="268"/>
      <c r="Q101" s="268"/>
      <c r="R101" s="132"/>
      <c r="S101" s="130"/>
      <c r="T101" s="133"/>
      <c r="U101" s="134" t="s">
        <v>49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6" t="s">
        <v>157</v>
      </c>
      <c r="AZ101" s="135"/>
      <c r="BA101" s="135"/>
      <c r="BB101" s="135"/>
      <c r="BC101" s="135"/>
      <c r="BD101" s="135"/>
      <c r="BE101" s="137">
        <f t="shared" si="0"/>
        <v>0</v>
      </c>
      <c r="BF101" s="137">
        <f t="shared" si="1"/>
        <v>0</v>
      </c>
      <c r="BG101" s="137">
        <f t="shared" si="2"/>
        <v>0</v>
      </c>
      <c r="BH101" s="137">
        <f t="shared" si="3"/>
        <v>0</v>
      </c>
      <c r="BI101" s="137">
        <f t="shared" si="4"/>
        <v>0</v>
      </c>
      <c r="BJ101" s="136" t="s">
        <v>89</v>
      </c>
      <c r="BK101" s="135"/>
      <c r="BL101" s="135"/>
      <c r="BM101" s="135"/>
    </row>
    <row r="102" spans="2:65" s="1" customFormat="1" ht="18" customHeight="1">
      <c r="B102" s="129"/>
      <c r="C102" s="130"/>
      <c r="D102" s="239" t="s">
        <v>160</v>
      </c>
      <c r="E102" s="267"/>
      <c r="F102" s="267"/>
      <c r="G102" s="267"/>
      <c r="H102" s="267"/>
      <c r="I102" s="130"/>
      <c r="J102" s="130"/>
      <c r="K102" s="130"/>
      <c r="L102" s="130"/>
      <c r="M102" s="130"/>
      <c r="N102" s="241">
        <f>ROUND(N86*T102,2)</f>
        <v>0</v>
      </c>
      <c r="O102" s="268"/>
      <c r="P102" s="268"/>
      <c r="Q102" s="268"/>
      <c r="R102" s="132"/>
      <c r="S102" s="130"/>
      <c r="T102" s="133"/>
      <c r="U102" s="134" t="s">
        <v>49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6" t="s">
        <v>157</v>
      </c>
      <c r="AZ102" s="135"/>
      <c r="BA102" s="135"/>
      <c r="BB102" s="135"/>
      <c r="BC102" s="135"/>
      <c r="BD102" s="135"/>
      <c r="BE102" s="137">
        <f t="shared" si="0"/>
        <v>0</v>
      </c>
      <c r="BF102" s="137">
        <f t="shared" si="1"/>
        <v>0</v>
      </c>
      <c r="BG102" s="137">
        <f t="shared" si="2"/>
        <v>0</v>
      </c>
      <c r="BH102" s="137">
        <f t="shared" si="3"/>
        <v>0</v>
      </c>
      <c r="BI102" s="137">
        <f t="shared" si="4"/>
        <v>0</v>
      </c>
      <c r="BJ102" s="136" t="s">
        <v>89</v>
      </c>
      <c r="BK102" s="135"/>
      <c r="BL102" s="135"/>
      <c r="BM102" s="135"/>
    </row>
    <row r="103" spans="2:65" s="1" customFormat="1" ht="18" customHeight="1">
      <c r="B103" s="129"/>
      <c r="C103" s="130"/>
      <c r="D103" s="239" t="s">
        <v>161</v>
      </c>
      <c r="E103" s="267"/>
      <c r="F103" s="267"/>
      <c r="G103" s="267"/>
      <c r="H103" s="267"/>
      <c r="I103" s="130"/>
      <c r="J103" s="130"/>
      <c r="K103" s="130"/>
      <c r="L103" s="130"/>
      <c r="M103" s="130"/>
      <c r="N103" s="241">
        <f>ROUND(N86*T103,2)</f>
        <v>0</v>
      </c>
      <c r="O103" s="268"/>
      <c r="P103" s="268"/>
      <c r="Q103" s="268"/>
      <c r="R103" s="132"/>
      <c r="S103" s="130"/>
      <c r="T103" s="133"/>
      <c r="U103" s="134" t="s">
        <v>49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6" t="s">
        <v>157</v>
      </c>
      <c r="AZ103" s="135"/>
      <c r="BA103" s="135"/>
      <c r="BB103" s="135"/>
      <c r="BC103" s="135"/>
      <c r="BD103" s="135"/>
      <c r="BE103" s="137">
        <f t="shared" si="0"/>
        <v>0</v>
      </c>
      <c r="BF103" s="137">
        <f t="shared" si="1"/>
        <v>0</v>
      </c>
      <c r="BG103" s="137">
        <f t="shared" si="2"/>
        <v>0</v>
      </c>
      <c r="BH103" s="137">
        <f t="shared" si="3"/>
        <v>0</v>
      </c>
      <c r="BI103" s="137">
        <f t="shared" si="4"/>
        <v>0</v>
      </c>
      <c r="BJ103" s="136" t="s">
        <v>89</v>
      </c>
      <c r="BK103" s="135"/>
      <c r="BL103" s="135"/>
      <c r="BM103" s="135"/>
    </row>
    <row r="104" spans="2:65" s="1" customFormat="1" ht="18" customHeight="1">
      <c r="B104" s="129"/>
      <c r="C104" s="130"/>
      <c r="D104" s="131" t="s">
        <v>162</v>
      </c>
      <c r="E104" s="130"/>
      <c r="F104" s="130"/>
      <c r="G104" s="130"/>
      <c r="H104" s="130"/>
      <c r="I104" s="130"/>
      <c r="J104" s="130"/>
      <c r="K104" s="130"/>
      <c r="L104" s="130"/>
      <c r="M104" s="130"/>
      <c r="N104" s="241">
        <f>ROUND(N86*T104,2)</f>
        <v>0</v>
      </c>
      <c r="O104" s="268"/>
      <c r="P104" s="268"/>
      <c r="Q104" s="268"/>
      <c r="R104" s="132"/>
      <c r="S104" s="130"/>
      <c r="T104" s="138"/>
      <c r="U104" s="139" t="s">
        <v>49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6" t="s">
        <v>163</v>
      </c>
      <c r="AZ104" s="135"/>
      <c r="BA104" s="135"/>
      <c r="BB104" s="135"/>
      <c r="BC104" s="135"/>
      <c r="BD104" s="135"/>
      <c r="BE104" s="137">
        <f t="shared" si="0"/>
        <v>0</v>
      </c>
      <c r="BF104" s="137">
        <f t="shared" si="1"/>
        <v>0</v>
      </c>
      <c r="BG104" s="137">
        <f t="shared" si="2"/>
        <v>0</v>
      </c>
      <c r="BH104" s="137">
        <f t="shared" si="3"/>
        <v>0</v>
      </c>
      <c r="BI104" s="137">
        <f t="shared" si="4"/>
        <v>0</v>
      </c>
      <c r="BJ104" s="136" t="s">
        <v>89</v>
      </c>
      <c r="BK104" s="135"/>
      <c r="BL104" s="135"/>
      <c r="BM104" s="135"/>
    </row>
    <row r="105" spans="2:65" s="1" customForma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1"/>
    </row>
    <row r="106" spans="2:65" s="1" customFormat="1" ht="29.25" customHeight="1">
      <c r="B106" s="39"/>
      <c r="C106" s="111" t="s">
        <v>99</v>
      </c>
      <c r="D106" s="50"/>
      <c r="E106" s="50"/>
      <c r="F106" s="50"/>
      <c r="G106" s="50"/>
      <c r="H106" s="50"/>
      <c r="I106" s="50"/>
      <c r="J106" s="50"/>
      <c r="K106" s="50"/>
      <c r="L106" s="251">
        <f>ROUND(SUM(N86+N98),2)</f>
        <v>0</v>
      </c>
      <c r="M106" s="251"/>
      <c r="N106" s="251"/>
      <c r="O106" s="251"/>
      <c r="P106" s="251"/>
      <c r="Q106" s="251"/>
      <c r="R106" s="41"/>
    </row>
    <row r="107" spans="2:65" s="1" customFormat="1" ht="6.95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11" spans="2:65" s="1" customFormat="1" ht="6.95" customHeight="1"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8"/>
    </row>
    <row r="112" spans="2:65" s="1" customFormat="1" ht="36.950000000000003" customHeight="1">
      <c r="B112" s="39"/>
      <c r="C112" s="212" t="s">
        <v>164</v>
      </c>
      <c r="D112" s="253"/>
      <c r="E112" s="253"/>
      <c r="F112" s="253"/>
      <c r="G112" s="253"/>
      <c r="H112" s="253"/>
      <c r="I112" s="253"/>
      <c r="J112" s="253"/>
      <c r="K112" s="253"/>
      <c r="L112" s="253"/>
      <c r="M112" s="253"/>
      <c r="N112" s="253"/>
      <c r="O112" s="253"/>
      <c r="P112" s="253"/>
      <c r="Q112" s="253"/>
      <c r="R112" s="41"/>
    </row>
    <row r="113" spans="2:65" s="1" customFormat="1" ht="6.95" customHeight="1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1"/>
    </row>
    <row r="114" spans="2:65" s="1" customFormat="1" ht="36.950000000000003" customHeight="1">
      <c r="B114" s="39"/>
      <c r="C114" s="73" t="s">
        <v>19</v>
      </c>
      <c r="D114" s="40"/>
      <c r="E114" s="40"/>
      <c r="F114" s="229" t="str">
        <f>F6</f>
        <v>Parkoviště v ul. Komenského - kpt. Nálepky</v>
      </c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40"/>
      <c r="R114" s="41"/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pans="2:65" s="1" customFormat="1" ht="18" customHeight="1">
      <c r="B116" s="39"/>
      <c r="C116" s="33" t="s">
        <v>25</v>
      </c>
      <c r="D116" s="40"/>
      <c r="E116" s="40"/>
      <c r="F116" s="31" t="str">
        <f>F8</f>
        <v>Milevsko</v>
      </c>
      <c r="G116" s="40"/>
      <c r="H116" s="40"/>
      <c r="I116" s="40"/>
      <c r="J116" s="40"/>
      <c r="K116" s="33" t="s">
        <v>27</v>
      </c>
      <c r="L116" s="40"/>
      <c r="M116" s="255" t="str">
        <f>IF(O8="","",O8)</f>
        <v>1.10.2019</v>
      </c>
      <c r="N116" s="255"/>
      <c r="O116" s="255"/>
      <c r="P116" s="255"/>
      <c r="Q116" s="40"/>
      <c r="R116" s="41"/>
    </row>
    <row r="117" spans="2:65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1"/>
    </row>
    <row r="118" spans="2:65" s="1" customFormat="1" ht="15">
      <c r="B118" s="39"/>
      <c r="C118" s="33" t="s">
        <v>33</v>
      </c>
      <c r="D118" s="40"/>
      <c r="E118" s="40"/>
      <c r="F118" s="31" t="str">
        <f>E11</f>
        <v>Město  Milevsko</v>
      </c>
      <c r="G118" s="40"/>
      <c r="H118" s="40"/>
      <c r="I118" s="40"/>
      <c r="J118" s="40"/>
      <c r="K118" s="33" t="s">
        <v>39</v>
      </c>
      <c r="L118" s="40"/>
      <c r="M118" s="216" t="str">
        <f>E17</f>
        <v>Ladislav Mach-PROKLAMA</v>
      </c>
      <c r="N118" s="216"/>
      <c r="O118" s="216"/>
      <c r="P118" s="216"/>
      <c r="Q118" s="216"/>
      <c r="R118" s="41"/>
    </row>
    <row r="119" spans="2:65" s="1" customFormat="1" ht="14.45" customHeight="1">
      <c r="B119" s="39"/>
      <c r="C119" s="33" t="s">
        <v>37</v>
      </c>
      <c r="D119" s="40"/>
      <c r="E119" s="40"/>
      <c r="F119" s="31" t="str">
        <f>IF(E14="","",E14)</f>
        <v>Vyplň údaj</v>
      </c>
      <c r="G119" s="40"/>
      <c r="H119" s="40"/>
      <c r="I119" s="40"/>
      <c r="J119" s="40"/>
      <c r="K119" s="33" t="s">
        <v>42</v>
      </c>
      <c r="L119" s="40"/>
      <c r="M119" s="216" t="str">
        <f>E20</f>
        <v xml:space="preserve">Ladislav Mach-PROKLAMA </v>
      </c>
      <c r="N119" s="216"/>
      <c r="O119" s="216"/>
      <c r="P119" s="216"/>
      <c r="Q119" s="216"/>
      <c r="R119" s="41"/>
    </row>
    <row r="120" spans="2:65" s="1" customFormat="1" ht="10.35" customHeight="1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1"/>
    </row>
    <row r="121" spans="2:65" s="8" customFormat="1" ht="29.25" customHeight="1">
      <c r="B121" s="140"/>
      <c r="C121" s="141" t="s">
        <v>165</v>
      </c>
      <c r="D121" s="142" t="s">
        <v>166</v>
      </c>
      <c r="E121" s="142" t="s">
        <v>66</v>
      </c>
      <c r="F121" s="273" t="s">
        <v>167</v>
      </c>
      <c r="G121" s="273"/>
      <c r="H121" s="273"/>
      <c r="I121" s="273"/>
      <c r="J121" s="142" t="s">
        <v>135</v>
      </c>
      <c r="K121" s="142" t="s">
        <v>168</v>
      </c>
      <c r="L121" s="274" t="s">
        <v>169</v>
      </c>
      <c r="M121" s="274"/>
      <c r="N121" s="273" t="s">
        <v>142</v>
      </c>
      <c r="O121" s="273"/>
      <c r="P121" s="273"/>
      <c r="Q121" s="275"/>
      <c r="R121" s="143"/>
      <c r="T121" s="79" t="s">
        <v>170</v>
      </c>
      <c r="U121" s="80" t="s">
        <v>48</v>
      </c>
      <c r="V121" s="80" t="s">
        <v>171</v>
      </c>
      <c r="W121" s="80" t="s">
        <v>172</v>
      </c>
      <c r="X121" s="80" t="s">
        <v>173</v>
      </c>
      <c r="Y121" s="80" t="s">
        <v>174</v>
      </c>
      <c r="Z121" s="80" t="s">
        <v>175</v>
      </c>
      <c r="AA121" s="81" t="s">
        <v>176</v>
      </c>
    </row>
    <row r="122" spans="2:65" s="1" customFormat="1" ht="29.25" customHeight="1">
      <c r="B122" s="39"/>
      <c r="C122" s="83" t="s">
        <v>130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295">
        <f>BK122</f>
        <v>0</v>
      </c>
      <c r="O122" s="296"/>
      <c r="P122" s="296"/>
      <c r="Q122" s="296"/>
      <c r="R122" s="41"/>
      <c r="T122" s="82"/>
      <c r="U122" s="55"/>
      <c r="V122" s="55"/>
      <c r="W122" s="144">
        <f>W123+W346+W356</f>
        <v>0</v>
      </c>
      <c r="X122" s="55"/>
      <c r="Y122" s="144">
        <f>Y123+Y346+Y356</f>
        <v>119.81329919000001</v>
      </c>
      <c r="Z122" s="55"/>
      <c r="AA122" s="145">
        <f>AA123+AA346+AA356</f>
        <v>0</v>
      </c>
      <c r="AT122" s="21" t="s">
        <v>83</v>
      </c>
      <c r="AU122" s="21" t="s">
        <v>144</v>
      </c>
      <c r="BK122" s="146">
        <f>BK123+BK346+BK356</f>
        <v>0</v>
      </c>
    </row>
    <row r="123" spans="2:65" s="9" customFormat="1" ht="37.35" customHeight="1">
      <c r="B123" s="147"/>
      <c r="C123" s="148"/>
      <c r="D123" s="149" t="s">
        <v>145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269">
        <f>BK123</f>
        <v>0</v>
      </c>
      <c r="O123" s="264"/>
      <c r="P123" s="264"/>
      <c r="Q123" s="264"/>
      <c r="R123" s="150"/>
      <c r="T123" s="151"/>
      <c r="U123" s="148"/>
      <c r="V123" s="148"/>
      <c r="W123" s="152">
        <f>W124+W224+W231+W248+W333+W343</f>
        <v>0</v>
      </c>
      <c r="X123" s="148"/>
      <c r="Y123" s="152">
        <f>Y124+Y224+Y231+Y248+Y333+Y343</f>
        <v>119.81329919000001</v>
      </c>
      <c r="Z123" s="148"/>
      <c r="AA123" s="153">
        <f>AA124+AA224+AA231+AA248+AA333+AA343</f>
        <v>0</v>
      </c>
      <c r="AR123" s="154" t="s">
        <v>89</v>
      </c>
      <c r="AT123" s="155" t="s">
        <v>83</v>
      </c>
      <c r="AU123" s="155" t="s">
        <v>84</v>
      </c>
      <c r="AY123" s="154" t="s">
        <v>177</v>
      </c>
      <c r="BK123" s="156">
        <f>BK124+BK224+BK231+BK248+BK333+BK343</f>
        <v>0</v>
      </c>
    </row>
    <row r="124" spans="2:65" s="9" customFormat="1" ht="19.899999999999999" customHeight="1">
      <c r="B124" s="147"/>
      <c r="C124" s="148"/>
      <c r="D124" s="157" t="s">
        <v>146</v>
      </c>
      <c r="E124" s="157"/>
      <c r="F124" s="157"/>
      <c r="G124" s="157"/>
      <c r="H124" s="157"/>
      <c r="I124" s="157"/>
      <c r="J124" s="157"/>
      <c r="K124" s="157"/>
      <c r="L124" s="157"/>
      <c r="M124" s="157"/>
      <c r="N124" s="297">
        <f>BK124</f>
        <v>0</v>
      </c>
      <c r="O124" s="298"/>
      <c r="P124" s="298"/>
      <c r="Q124" s="298"/>
      <c r="R124" s="150"/>
      <c r="T124" s="151"/>
      <c r="U124" s="148"/>
      <c r="V124" s="148"/>
      <c r="W124" s="152">
        <f>SUM(W125:W223)</f>
        <v>0</v>
      </c>
      <c r="X124" s="148"/>
      <c r="Y124" s="152">
        <f>SUM(Y125:Y223)</f>
        <v>88.409171639999997</v>
      </c>
      <c r="Z124" s="148"/>
      <c r="AA124" s="153">
        <f>SUM(AA125:AA223)</f>
        <v>0</v>
      </c>
      <c r="AR124" s="154" t="s">
        <v>89</v>
      </c>
      <c r="AT124" s="155" t="s">
        <v>83</v>
      </c>
      <c r="AU124" s="155" t="s">
        <v>89</v>
      </c>
      <c r="AY124" s="154" t="s">
        <v>177</v>
      </c>
      <c r="BK124" s="156">
        <f>SUM(BK125:BK223)</f>
        <v>0</v>
      </c>
    </row>
    <row r="125" spans="2:65" s="1" customFormat="1" ht="31.5" customHeight="1">
      <c r="B125" s="129"/>
      <c r="C125" s="158" t="s">
        <v>89</v>
      </c>
      <c r="D125" s="158" t="s">
        <v>178</v>
      </c>
      <c r="E125" s="159" t="s">
        <v>179</v>
      </c>
      <c r="F125" s="276" t="s">
        <v>180</v>
      </c>
      <c r="G125" s="276"/>
      <c r="H125" s="276"/>
      <c r="I125" s="276"/>
      <c r="J125" s="160" t="s">
        <v>181</v>
      </c>
      <c r="K125" s="161">
        <v>4.0810000000000004</v>
      </c>
      <c r="L125" s="277">
        <v>0</v>
      </c>
      <c r="M125" s="277"/>
      <c r="N125" s="270">
        <f>ROUND(L125*K125,2)</f>
        <v>0</v>
      </c>
      <c r="O125" s="270"/>
      <c r="P125" s="270"/>
      <c r="Q125" s="270"/>
      <c r="R125" s="132"/>
      <c r="T125" s="162" t="s">
        <v>5</v>
      </c>
      <c r="U125" s="48" t="s">
        <v>49</v>
      </c>
      <c r="V125" s="40"/>
      <c r="W125" s="163">
        <f>V125*K125</f>
        <v>0</v>
      </c>
      <c r="X125" s="163">
        <v>0</v>
      </c>
      <c r="Y125" s="163">
        <f>X125*K125</f>
        <v>0</v>
      </c>
      <c r="Z125" s="163">
        <v>0</v>
      </c>
      <c r="AA125" s="164">
        <f>Z125*K125</f>
        <v>0</v>
      </c>
      <c r="AR125" s="21" t="s">
        <v>182</v>
      </c>
      <c r="AT125" s="21" t="s">
        <v>178</v>
      </c>
      <c r="AU125" s="21" t="s">
        <v>24</v>
      </c>
      <c r="AY125" s="21" t="s">
        <v>177</v>
      </c>
      <c r="BE125" s="104">
        <f>IF(U125="základní",N125,0)</f>
        <v>0</v>
      </c>
      <c r="BF125" s="104">
        <f>IF(U125="snížená",N125,0)</f>
        <v>0</v>
      </c>
      <c r="BG125" s="104">
        <f>IF(U125="zákl. přenesená",N125,0)</f>
        <v>0</v>
      </c>
      <c r="BH125" s="104">
        <f>IF(U125="sníž. přenesená",N125,0)</f>
        <v>0</v>
      </c>
      <c r="BI125" s="104">
        <f>IF(U125="nulová",N125,0)</f>
        <v>0</v>
      </c>
      <c r="BJ125" s="21" t="s">
        <v>89</v>
      </c>
      <c r="BK125" s="104">
        <f>ROUND(L125*K125,2)</f>
        <v>0</v>
      </c>
      <c r="BL125" s="21" t="s">
        <v>182</v>
      </c>
      <c r="BM125" s="21" t="s">
        <v>183</v>
      </c>
    </row>
    <row r="126" spans="2:65" s="10" customFormat="1" ht="31.5" customHeight="1">
      <c r="B126" s="165"/>
      <c r="C126" s="166"/>
      <c r="D126" s="166"/>
      <c r="E126" s="167" t="s">
        <v>5</v>
      </c>
      <c r="F126" s="271" t="s">
        <v>184</v>
      </c>
      <c r="G126" s="272"/>
      <c r="H126" s="272"/>
      <c r="I126" s="272"/>
      <c r="J126" s="166"/>
      <c r="K126" s="168">
        <v>4.0810000000000004</v>
      </c>
      <c r="L126" s="166"/>
      <c r="M126" s="166"/>
      <c r="N126" s="166"/>
      <c r="O126" s="166"/>
      <c r="P126" s="166"/>
      <c r="Q126" s="166"/>
      <c r="R126" s="169"/>
      <c r="T126" s="170"/>
      <c r="U126" s="166"/>
      <c r="V126" s="166"/>
      <c r="W126" s="166"/>
      <c r="X126" s="166"/>
      <c r="Y126" s="166"/>
      <c r="Z126" s="166"/>
      <c r="AA126" s="171"/>
      <c r="AT126" s="172" t="s">
        <v>185</v>
      </c>
      <c r="AU126" s="172" t="s">
        <v>24</v>
      </c>
      <c r="AV126" s="10" t="s">
        <v>24</v>
      </c>
      <c r="AW126" s="10" t="s">
        <v>41</v>
      </c>
      <c r="AX126" s="10" t="s">
        <v>89</v>
      </c>
      <c r="AY126" s="172" t="s">
        <v>177</v>
      </c>
    </row>
    <row r="127" spans="2:65" s="1" customFormat="1" ht="31.5" customHeight="1">
      <c r="B127" s="129"/>
      <c r="C127" s="158" t="s">
        <v>24</v>
      </c>
      <c r="D127" s="158" t="s">
        <v>178</v>
      </c>
      <c r="E127" s="159" t="s">
        <v>186</v>
      </c>
      <c r="F127" s="276" t="s">
        <v>187</v>
      </c>
      <c r="G127" s="276"/>
      <c r="H127" s="276"/>
      <c r="I127" s="276"/>
      <c r="J127" s="160" t="s">
        <v>188</v>
      </c>
      <c r="K127" s="161">
        <v>10</v>
      </c>
      <c r="L127" s="277">
        <v>0</v>
      </c>
      <c r="M127" s="277"/>
      <c r="N127" s="270">
        <f>ROUND(L127*K127,2)</f>
        <v>0</v>
      </c>
      <c r="O127" s="270"/>
      <c r="P127" s="270"/>
      <c r="Q127" s="270"/>
      <c r="R127" s="132"/>
      <c r="T127" s="162" t="s">
        <v>5</v>
      </c>
      <c r="U127" s="48" t="s">
        <v>49</v>
      </c>
      <c r="V127" s="40"/>
      <c r="W127" s="163">
        <f>V127*K127</f>
        <v>0</v>
      </c>
      <c r="X127" s="163">
        <v>0</v>
      </c>
      <c r="Y127" s="163">
        <f>X127*K127</f>
        <v>0</v>
      </c>
      <c r="Z127" s="163">
        <v>0</v>
      </c>
      <c r="AA127" s="164">
        <f>Z127*K127</f>
        <v>0</v>
      </c>
      <c r="AR127" s="21" t="s">
        <v>182</v>
      </c>
      <c r="AT127" s="21" t="s">
        <v>178</v>
      </c>
      <c r="AU127" s="21" t="s">
        <v>24</v>
      </c>
      <c r="AY127" s="21" t="s">
        <v>177</v>
      </c>
      <c r="BE127" s="104">
        <f>IF(U127="základní",N127,0)</f>
        <v>0</v>
      </c>
      <c r="BF127" s="104">
        <f>IF(U127="snížená",N127,0)</f>
        <v>0</v>
      </c>
      <c r="BG127" s="104">
        <f>IF(U127="zákl. přenesená",N127,0)</f>
        <v>0</v>
      </c>
      <c r="BH127" s="104">
        <f>IF(U127="sníž. přenesená",N127,0)</f>
        <v>0</v>
      </c>
      <c r="BI127" s="104">
        <f>IF(U127="nulová",N127,0)</f>
        <v>0</v>
      </c>
      <c r="BJ127" s="21" t="s">
        <v>89</v>
      </c>
      <c r="BK127" s="104">
        <f>ROUND(L127*K127,2)</f>
        <v>0</v>
      </c>
      <c r="BL127" s="21" t="s">
        <v>182</v>
      </c>
      <c r="BM127" s="21" t="s">
        <v>189</v>
      </c>
    </row>
    <row r="128" spans="2:65" s="10" customFormat="1" ht="22.5" customHeight="1">
      <c r="B128" s="165"/>
      <c r="C128" s="166"/>
      <c r="D128" s="166"/>
      <c r="E128" s="167" t="s">
        <v>5</v>
      </c>
      <c r="F128" s="271" t="s">
        <v>190</v>
      </c>
      <c r="G128" s="272"/>
      <c r="H128" s="272"/>
      <c r="I128" s="272"/>
      <c r="J128" s="166"/>
      <c r="K128" s="168">
        <v>10</v>
      </c>
      <c r="L128" s="166"/>
      <c r="M128" s="166"/>
      <c r="N128" s="166"/>
      <c r="O128" s="166"/>
      <c r="P128" s="166"/>
      <c r="Q128" s="166"/>
      <c r="R128" s="169"/>
      <c r="T128" s="170"/>
      <c r="U128" s="166"/>
      <c r="V128" s="166"/>
      <c r="W128" s="166"/>
      <c r="X128" s="166"/>
      <c r="Y128" s="166"/>
      <c r="Z128" s="166"/>
      <c r="AA128" s="171"/>
      <c r="AT128" s="172" t="s">
        <v>185</v>
      </c>
      <c r="AU128" s="172" t="s">
        <v>24</v>
      </c>
      <c r="AV128" s="10" t="s">
        <v>24</v>
      </c>
      <c r="AW128" s="10" t="s">
        <v>41</v>
      </c>
      <c r="AX128" s="10" t="s">
        <v>89</v>
      </c>
      <c r="AY128" s="172" t="s">
        <v>177</v>
      </c>
    </row>
    <row r="129" spans="2:65" s="1" customFormat="1" ht="31.5" customHeight="1">
      <c r="B129" s="129"/>
      <c r="C129" s="158" t="s">
        <v>191</v>
      </c>
      <c r="D129" s="158" t="s">
        <v>178</v>
      </c>
      <c r="E129" s="159" t="s">
        <v>192</v>
      </c>
      <c r="F129" s="276" t="s">
        <v>193</v>
      </c>
      <c r="G129" s="276"/>
      <c r="H129" s="276"/>
      <c r="I129" s="276"/>
      <c r="J129" s="160" t="s">
        <v>194</v>
      </c>
      <c r="K129" s="161">
        <v>4</v>
      </c>
      <c r="L129" s="277">
        <v>0</v>
      </c>
      <c r="M129" s="277"/>
      <c r="N129" s="270">
        <f>ROUND(L129*K129,2)</f>
        <v>0</v>
      </c>
      <c r="O129" s="270"/>
      <c r="P129" s="270"/>
      <c r="Q129" s="270"/>
      <c r="R129" s="132"/>
      <c r="T129" s="162" t="s">
        <v>5</v>
      </c>
      <c r="U129" s="48" t="s">
        <v>49</v>
      </c>
      <c r="V129" s="40"/>
      <c r="W129" s="163">
        <f>V129*K129</f>
        <v>0</v>
      </c>
      <c r="X129" s="163">
        <v>8.6800000000000002E-3</v>
      </c>
      <c r="Y129" s="163">
        <f>X129*K129</f>
        <v>3.4720000000000001E-2</v>
      </c>
      <c r="Z129" s="163">
        <v>0</v>
      </c>
      <c r="AA129" s="164">
        <f>Z129*K129</f>
        <v>0</v>
      </c>
      <c r="AR129" s="21" t="s">
        <v>182</v>
      </c>
      <c r="AT129" s="21" t="s">
        <v>178</v>
      </c>
      <c r="AU129" s="21" t="s">
        <v>24</v>
      </c>
      <c r="AY129" s="21" t="s">
        <v>177</v>
      </c>
      <c r="BE129" s="104">
        <f>IF(U129="základní",N129,0)</f>
        <v>0</v>
      </c>
      <c r="BF129" s="104">
        <f>IF(U129="snížená",N129,0)</f>
        <v>0</v>
      </c>
      <c r="BG129" s="104">
        <f>IF(U129="zákl. přenesená",N129,0)</f>
        <v>0</v>
      </c>
      <c r="BH129" s="104">
        <f>IF(U129="sníž. přenesená",N129,0)</f>
        <v>0</v>
      </c>
      <c r="BI129" s="104">
        <f>IF(U129="nulová",N129,0)</f>
        <v>0</v>
      </c>
      <c r="BJ129" s="21" t="s">
        <v>89</v>
      </c>
      <c r="BK129" s="104">
        <f>ROUND(L129*K129,2)</f>
        <v>0</v>
      </c>
      <c r="BL129" s="21" t="s">
        <v>182</v>
      </c>
      <c r="BM129" s="21" t="s">
        <v>195</v>
      </c>
    </row>
    <row r="130" spans="2:65" s="10" customFormat="1" ht="22.5" customHeight="1">
      <c r="B130" s="165"/>
      <c r="C130" s="166"/>
      <c r="D130" s="166"/>
      <c r="E130" s="167" t="s">
        <v>5</v>
      </c>
      <c r="F130" s="271" t="s">
        <v>196</v>
      </c>
      <c r="G130" s="272"/>
      <c r="H130" s="272"/>
      <c r="I130" s="272"/>
      <c r="J130" s="166"/>
      <c r="K130" s="168">
        <v>4</v>
      </c>
      <c r="L130" s="166"/>
      <c r="M130" s="166"/>
      <c r="N130" s="166"/>
      <c r="O130" s="166"/>
      <c r="P130" s="166"/>
      <c r="Q130" s="166"/>
      <c r="R130" s="169"/>
      <c r="T130" s="170"/>
      <c r="U130" s="166"/>
      <c r="V130" s="166"/>
      <c r="W130" s="166"/>
      <c r="X130" s="166"/>
      <c r="Y130" s="166"/>
      <c r="Z130" s="166"/>
      <c r="AA130" s="171"/>
      <c r="AT130" s="172" t="s">
        <v>185</v>
      </c>
      <c r="AU130" s="172" t="s">
        <v>24</v>
      </c>
      <c r="AV130" s="10" t="s">
        <v>24</v>
      </c>
      <c r="AW130" s="10" t="s">
        <v>41</v>
      </c>
      <c r="AX130" s="10" t="s">
        <v>89</v>
      </c>
      <c r="AY130" s="172" t="s">
        <v>177</v>
      </c>
    </row>
    <row r="131" spans="2:65" s="1" customFormat="1" ht="31.5" customHeight="1">
      <c r="B131" s="129"/>
      <c r="C131" s="158" t="s">
        <v>182</v>
      </c>
      <c r="D131" s="158" t="s">
        <v>178</v>
      </c>
      <c r="E131" s="159" t="s">
        <v>197</v>
      </c>
      <c r="F131" s="276" t="s">
        <v>198</v>
      </c>
      <c r="G131" s="276"/>
      <c r="H131" s="276"/>
      <c r="I131" s="276"/>
      <c r="J131" s="160" t="s">
        <v>194</v>
      </c>
      <c r="K131" s="161">
        <v>3</v>
      </c>
      <c r="L131" s="277">
        <v>0</v>
      </c>
      <c r="M131" s="277"/>
      <c r="N131" s="270">
        <f>ROUND(L131*K131,2)</f>
        <v>0</v>
      </c>
      <c r="O131" s="270"/>
      <c r="P131" s="270"/>
      <c r="Q131" s="270"/>
      <c r="R131" s="132"/>
      <c r="T131" s="162" t="s">
        <v>5</v>
      </c>
      <c r="U131" s="48" t="s">
        <v>49</v>
      </c>
      <c r="V131" s="40"/>
      <c r="W131" s="163">
        <f>V131*K131</f>
        <v>0</v>
      </c>
      <c r="X131" s="163">
        <v>1.269E-2</v>
      </c>
      <c r="Y131" s="163">
        <f>X131*K131</f>
        <v>3.807E-2</v>
      </c>
      <c r="Z131" s="163">
        <v>0</v>
      </c>
      <c r="AA131" s="164">
        <f>Z131*K131</f>
        <v>0</v>
      </c>
      <c r="AR131" s="21" t="s">
        <v>182</v>
      </c>
      <c r="AT131" s="21" t="s">
        <v>178</v>
      </c>
      <c r="AU131" s="21" t="s">
        <v>24</v>
      </c>
      <c r="AY131" s="21" t="s">
        <v>177</v>
      </c>
      <c r="BE131" s="104">
        <f>IF(U131="základní",N131,0)</f>
        <v>0</v>
      </c>
      <c r="BF131" s="104">
        <f>IF(U131="snížená",N131,0)</f>
        <v>0</v>
      </c>
      <c r="BG131" s="104">
        <f>IF(U131="zákl. přenesená",N131,0)</f>
        <v>0</v>
      </c>
      <c r="BH131" s="104">
        <f>IF(U131="sníž. přenesená",N131,0)</f>
        <v>0</v>
      </c>
      <c r="BI131" s="104">
        <f>IF(U131="nulová",N131,0)</f>
        <v>0</v>
      </c>
      <c r="BJ131" s="21" t="s">
        <v>89</v>
      </c>
      <c r="BK131" s="104">
        <f>ROUND(L131*K131,2)</f>
        <v>0</v>
      </c>
      <c r="BL131" s="21" t="s">
        <v>182</v>
      </c>
      <c r="BM131" s="21" t="s">
        <v>199</v>
      </c>
    </row>
    <row r="132" spans="2:65" s="10" customFormat="1" ht="22.5" customHeight="1">
      <c r="B132" s="165"/>
      <c r="C132" s="166"/>
      <c r="D132" s="166"/>
      <c r="E132" s="167" t="s">
        <v>5</v>
      </c>
      <c r="F132" s="271" t="s">
        <v>200</v>
      </c>
      <c r="G132" s="272"/>
      <c r="H132" s="272"/>
      <c r="I132" s="272"/>
      <c r="J132" s="166"/>
      <c r="K132" s="168">
        <v>3</v>
      </c>
      <c r="L132" s="166"/>
      <c r="M132" s="166"/>
      <c r="N132" s="166"/>
      <c r="O132" s="166"/>
      <c r="P132" s="166"/>
      <c r="Q132" s="166"/>
      <c r="R132" s="169"/>
      <c r="T132" s="170"/>
      <c r="U132" s="166"/>
      <c r="V132" s="166"/>
      <c r="W132" s="166"/>
      <c r="X132" s="166"/>
      <c r="Y132" s="166"/>
      <c r="Z132" s="166"/>
      <c r="AA132" s="171"/>
      <c r="AT132" s="172" t="s">
        <v>185</v>
      </c>
      <c r="AU132" s="172" t="s">
        <v>24</v>
      </c>
      <c r="AV132" s="10" t="s">
        <v>24</v>
      </c>
      <c r="AW132" s="10" t="s">
        <v>41</v>
      </c>
      <c r="AX132" s="10" t="s">
        <v>89</v>
      </c>
      <c r="AY132" s="172" t="s">
        <v>177</v>
      </c>
    </row>
    <row r="133" spans="2:65" s="1" customFormat="1" ht="31.5" customHeight="1">
      <c r="B133" s="129"/>
      <c r="C133" s="158" t="s">
        <v>201</v>
      </c>
      <c r="D133" s="158" t="s">
        <v>178</v>
      </c>
      <c r="E133" s="159" t="s">
        <v>202</v>
      </c>
      <c r="F133" s="276" t="s">
        <v>203</v>
      </c>
      <c r="G133" s="276"/>
      <c r="H133" s="276"/>
      <c r="I133" s="276"/>
      <c r="J133" s="160" t="s">
        <v>194</v>
      </c>
      <c r="K133" s="161">
        <v>4</v>
      </c>
      <c r="L133" s="277">
        <v>0</v>
      </c>
      <c r="M133" s="277"/>
      <c r="N133" s="270">
        <f>ROUND(L133*K133,2)</f>
        <v>0</v>
      </c>
      <c r="O133" s="270"/>
      <c r="P133" s="270"/>
      <c r="Q133" s="270"/>
      <c r="R133" s="132"/>
      <c r="T133" s="162" t="s">
        <v>5</v>
      </c>
      <c r="U133" s="48" t="s">
        <v>49</v>
      </c>
      <c r="V133" s="40"/>
      <c r="W133" s="163">
        <f>V133*K133</f>
        <v>0</v>
      </c>
      <c r="X133" s="163">
        <v>3.6900000000000002E-2</v>
      </c>
      <c r="Y133" s="163">
        <f>X133*K133</f>
        <v>0.14760000000000001</v>
      </c>
      <c r="Z133" s="163">
        <v>0</v>
      </c>
      <c r="AA133" s="164">
        <f>Z133*K133</f>
        <v>0</v>
      </c>
      <c r="AR133" s="21" t="s">
        <v>182</v>
      </c>
      <c r="AT133" s="21" t="s">
        <v>178</v>
      </c>
      <c r="AU133" s="21" t="s">
        <v>24</v>
      </c>
      <c r="AY133" s="21" t="s">
        <v>177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21" t="s">
        <v>89</v>
      </c>
      <c r="BK133" s="104">
        <f>ROUND(L133*K133,2)</f>
        <v>0</v>
      </c>
      <c r="BL133" s="21" t="s">
        <v>182</v>
      </c>
      <c r="BM133" s="21" t="s">
        <v>204</v>
      </c>
    </row>
    <row r="134" spans="2:65" s="10" customFormat="1" ht="22.5" customHeight="1">
      <c r="B134" s="165"/>
      <c r="C134" s="166"/>
      <c r="D134" s="166"/>
      <c r="E134" s="167" t="s">
        <v>5</v>
      </c>
      <c r="F134" s="271" t="s">
        <v>205</v>
      </c>
      <c r="G134" s="272"/>
      <c r="H134" s="272"/>
      <c r="I134" s="272"/>
      <c r="J134" s="166"/>
      <c r="K134" s="168">
        <v>4</v>
      </c>
      <c r="L134" s="166"/>
      <c r="M134" s="166"/>
      <c r="N134" s="166"/>
      <c r="O134" s="166"/>
      <c r="P134" s="166"/>
      <c r="Q134" s="166"/>
      <c r="R134" s="169"/>
      <c r="T134" s="170"/>
      <c r="U134" s="166"/>
      <c r="V134" s="166"/>
      <c r="W134" s="166"/>
      <c r="X134" s="166"/>
      <c r="Y134" s="166"/>
      <c r="Z134" s="166"/>
      <c r="AA134" s="171"/>
      <c r="AT134" s="172" t="s">
        <v>185</v>
      </c>
      <c r="AU134" s="172" t="s">
        <v>24</v>
      </c>
      <c r="AV134" s="10" t="s">
        <v>24</v>
      </c>
      <c r="AW134" s="10" t="s">
        <v>41</v>
      </c>
      <c r="AX134" s="10" t="s">
        <v>89</v>
      </c>
      <c r="AY134" s="172" t="s">
        <v>177</v>
      </c>
    </row>
    <row r="135" spans="2:65" s="1" customFormat="1" ht="31.5" customHeight="1">
      <c r="B135" s="129"/>
      <c r="C135" s="158" t="s">
        <v>206</v>
      </c>
      <c r="D135" s="158" t="s">
        <v>178</v>
      </c>
      <c r="E135" s="159" t="s">
        <v>207</v>
      </c>
      <c r="F135" s="276" t="s">
        <v>208</v>
      </c>
      <c r="G135" s="276"/>
      <c r="H135" s="276"/>
      <c r="I135" s="276"/>
      <c r="J135" s="160" t="s">
        <v>209</v>
      </c>
      <c r="K135" s="161">
        <v>40.811</v>
      </c>
      <c r="L135" s="277">
        <v>0</v>
      </c>
      <c r="M135" s="277"/>
      <c r="N135" s="270">
        <f>ROUND(L135*K135,2)</f>
        <v>0</v>
      </c>
      <c r="O135" s="270"/>
      <c r="P135" s="270"/>
      <c r="Q135" s="270"/>
      <c r="R135" s="132"/>
      <c r="T135" s="162" t="s">
        <v>5</v>
      </c>
      <c r="U135" s="48" t="s">
        <v>49</v>
      </c>
      <c r="V135" s="40"/>
      <c r="W135" s="163">
        <f>V135*K135</f>
        <v>0</v>
      </c>
      <c r="X135" s="163">
        <v>0</v>
      </c>
      <c r="Y135" s="163">
        <f>X135*K135</f>
        <v>0</v>
      </c>
      <c r="Z135" s="163">
        <v>0</v>
      </c>
      <c r="AA135" s="164">
        <f>Z135*K135</f>
        <v>0</v>
      </c>
      <c r="AR135" s="21" t="s">
        <v>182</v>
      </c>
      <c r="AT135" s="21" t="s">
        <v>178</v>
      </c>
      <c r="AU135" s="21" t="s">
        <v>24</v>
      </c>
      <c r="AY135" s="21" t="s">
        <v>177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21" t="s">
        <v>89</v>
      </c>
      <c r="BK135" s="104">
        <f>ROUND(L135*K135,2)</f>
        <v>0</v>
      </c>
      <c r="BL135" s="21" t="s">
        <v>182</v>
      </c>
      <c r="BM135" s="21" t="s">
        <v>210</v>
      </c>
    </row>
    <row r="136" spans="2:65" s="10" customFormat="1" ht="31.5" customHeight="1">
      <c r="B136" s="165"/>
      <c r="C136" s="166"/>
      <c r="D136" s="166"/>
      <c r="E136" s="167" t="s">
        <v>5</v>
      </c>
      <c r="F136" s="271" t="s">
        <v>211</v>
      </c>
      <c r="G136" s="272"/>
      <c r="H136" s="272"/>
      <c r="I136" s="272"/>
      <c r="J136" s="166"/>
      <c r="K136" s="168">
        <v>40.811</v>
      </c>
      <c r="L136" s="166"/>
      <c r="M136" s="166"/>
      <c r="N136" s="166"/>
      <c r="O136" s="166"/>
      <c r="P136" s="166"/>
      <c r="Q136" s="166"/>
      <c r="R136" s="169"/>
      <c r="T136" s="170"/>
      <c r="U136" s="166"/>
      <c r="V136" s="166"/>
      <c r="W136" s="166"/>
      <c r="X136" s="166"/>
      <c r="Y136" s="166"/>
      <c r="Z136" s="166"/>
      <c r="AA136" s="171"/>
      <c r="AT136" s="172" t="s">
        <v>185</v>
      </c>
      <c r="AU136" s="172" t="s">
        <v>24</v>
      </c>
      <c r="AV136" s="10" t="s">
        <v>24</v>
      </c>
      <c r="AW136" s="10" t="s">
        <v>41</v>
      </c>
      <c r="AX136" s="10" t="s">
        <v>89</v>
      </c>
      <c r="AY136" s="172" t="s">
        <v>177</v>
      </c>
    </row>
    <row r="137" spans="2:65" s="1" customFormat="1" ht="31.5" customHeight="1">
      <c r="B137" s="129"/>
      <c r="C137" s="158" t="s">
        <v>212</v>
      </c>
      <c r="D137" s="158" t="s">
        <v>178</v>
      </c>
      <c r="E137" s="159" t="s">
        <v>213</v>
      </c>
      <c r="F137" s="276" t="s">
        <v>214</v>
      </c>
      <c r="G137" s="276"/>
      <c r="H137" s="276"/>
      <c r="I137" s="276"/>
      <c r="J137" s="160" t="s">
        <v>209</v>
      </c>
      <c r="K137" s="161">
        <v>0.5</v>
      </c>
      <c r="L137" s="277">
        <v>0</v>
      </c>
      <c r="M137" s="277"/>
      <c r="N137" s="270">
        <f>ROUND(L137*K137,2)</f>
        <v>0</v>
      </c>
      <c r="O137" s="270"/>
      <c r="P137" s="270"/>
      <c r="Q137" s="270"/>
      <c r="R137" s="132"/>
      <c r="T137" s="162" t="s">
        <v>5</v>
      </c>
      <c r="U137" s="48" t="s">
        <v>49</v>
      </c>
      <c r="V137" s="40"/>
      <c r="W137" s="163">
        <f>V137*K137</f>
        <v>0</v>
      </c>
      <c r="X137" s="163">
        <v>0</v>
      </c>
      <c r="Y137" s="163">
        <f>X137*K137</f>
        <v>0</v>
      </c>
      <c r="Z137" s="163">
        <v>0</v>
      </c>
      <c r="AA137" s="164">
        <f>Z137*K137</f>
        <v>0</v>
      </c>
      <c r="AR137" s="21" t="s">
        <v>182</v>
      </c>
      <c r="AT137" s="21" t="s">
        <v>178</v>
      </c>
      <c r="AU137" s="21" t="s">
        <v>24</v>
      </c>
      <c r="AY137" s="21" t="s">
        <v>177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21" t="s">
        <v>89</v>
      </c>
      <c r="BK137" s="104">
        <f>ROUND(L137*K137,2)</f>
        <v>0</v>
      </c>
      <c r="BL137" s="21" t="s">
        <v>182</v>
      </c>
      <c r="BM137" s="21" t="s">
        <v>215</v>
      </c>
    </row>
    <row r="138" spans="2:65" s="10" customFormat="1" ht="22.5" customHeight="1">
      <c r="B138" s="165"/>
      <c r="C138" s="166"/>
      <c r="D138" s="166"/>
      <c r="E138" s="167" t="s">
        <v>5</v>
      </c>
      <c r="F138" s="271" t="s">
        <v>216</v>
      </c>
      <c r="G138" s="272"/>
      <c r="H138" s="272"/>
      <c r="I138" s="272"/>
      <c r="J138" s="166"/>
      <c r="K138" s="168">
        <v>0.5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185</v>
      </c>
      <c r="AU138" s="172" t="s">
        <v>24</v>
      </c>
      <c r="AV138" s="10" t="s">
        <v>24</v>
      </c>
      <c r="AW138" s="10" t="s">
        <v>41</v>
      </c>
      <c r="AX138" s="10" t="s">
        <v>89</v>
      </c>
      <c r="AY138" s="172" t="s">
        <v>177</v>
      </c>
    </row>
    <row r="139" spans="2:65" s="1" customFormat="1" ht="31.5" customHeight="1">
      <c r="B139" s="129"/>
      <c r="C139" s="158" t="s">
        <v>217</v>
      </c>
      <c r="D139" s="158" t="s">
        <v>178</v>
      </c>
      <c r="E139" s="159" t="s">
        <v>218</v>
      </c>
      <c r="F139" s="276" t="s">
        <v>219</v>
      </c>
      <c r="G139" s="276"/>
      <c r="H139" s="276"/>
      <c r="I139" s="276"/>
      <c r="J139" s="160" t="s">
        <v>209</v>
      </c>
      <c r="K139" s="161">
        <v>11.771000000000001</v>
      </c>
      <c r="L139" s="277">
        <v>0</v>
      </c>
      <c r="M139" s="277"/>
      <c r="N139" s="270">
        <f>ROUND(L139*K139,2)</f>
        <v>0</v>
      </c>
      <c r="O139" s="270"/>
      <c r="P139" s="270"/>
      <c r="Q139" s="270"/>
      <c r="R139" s="132"/>
      <c r="T139" s="162" t="s">
        <v>5</v>
      </c>
      <c r="U139" s="48" t="s">
        <v>49</v>
      </c>
      <c r="V139" s="40"/>
      <c r="W139" s="163">
        <f>V139*K139</f>
        <v>0</v>
      </c>
      <c r="X139" s="163">
        <v>0</v>
      </c>
      <c r="Y139" s="163">
        <f>X139*K139</f>
        <v>0</v>
      </c>
      <c r="Z139" s="163">
        <v>0</v>
      </c>
      <c r="AA139" s="164">
        <f>Z139*K139</f>
        <v>0</v>
      </c>
      <c r="AR139" s="21" t="s">
        <v>182</v>
      </c>
      <c r="AT139" s="21" t="s">
        <v>178</v>
      </c>
      <c r="AU139" s="21" t="s">
        <v>24</v>
      </c>
      <c r="AY139" s="21" t="s">
        <v>177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21" t="s">
        <v>89</v>
      </c>
      <c r="BK139" s="104">
        <f>ROUND(L139*K139,2)</f>
        <v>0</v>
      </c>
      <c r="BL139" s="21" t="s">
        <v>182</v>
      </c>
      <c r="BM139" s="21" t="s">
        <v>220</v>
      </c>
    </row>
    <row r="140" spans="2:65" s="11" customFormat="1" ht="31.5" customHeight="1">
      <c r="B140" s="173"/>
      <c r="C140" s="174"/>
      <c r="D140" s="174"/>
      <c r="E140" s="175" t="s">
        <v>5</v>
      </c>
      <c r="F140" s="278" t="s">
        <v>221</v>
      </c>
      <c r="G140" s="279"/>
      <c r="H140" s="279"/>
      <c r="I140" s="279"/>
      <c r="J140" s="174"/>
      <c r="K140" s="176" t="s">
        <v>5</v>
      </c>
      <c r="L140" s="174"/>
      <c r="M140" s="174"/>
      <c r="N140" s="174"/>
      <c r="O140" s="174"/>
      <c r="P140" s="174"/>
      <c r="Q140" s="174"/>
      <c r="R140" s="177"/>
      <c r="T140" s="178"/>
      <c r="U140" s="174"/>
      <c r="V140" s="174"/>
      <c r="W140" s="174"/>
      <c r="X140" s="174"/>
      <c r="Y140" s="174"/>
      <c r="Z140" s="174"/>
      <c r="AA140" s="179"/>
      <c r="AT140" s="180" t="s">
        <v>185</v>
      </c>
      <c r="AU140" s="180" t="s">
        <v>24</v>
      </c>
      <c r="AV140" s="11" t="s">
        <v>89</v>
      </c>
      <c r="AW140" s="11" t="s">
        <v>41</v>
      </c>
      <c r="AX140" s="11" t="s">
        <v>84</v>
      </c>
      <c r="AY140" s="180" t="s">
        <v>177</v>
      </c>
    </row>
    <row r="141" spans="2:65" s="10" customFormat="1" ht="22.5" customHeight="1">
      <c r="B141" s="165"/>
      <c r="C141" s="166"/>
      <c r="D141" s="166"/>
      <c r="E141" s="167" t="s">
        <v>105</v>
      </c>
      <c r="F141" s="280" t="s">
        <v>222</v>
      </c>
      <c r="G141" s="281"/>
      <c r="H141" s="281"/>
      <c r="I141" s="281"/>
      <c r="J141" s="166"/>
      <c r="K141" s="168">
        <v>47.084000000000003</v>
      </c>
      <c r="L141" s="166"/>
      <c r="M141" s="166"/>
      <c r="N141" s="166"/>
      <c r="O141" s="166"/>
      <c r="P141" s="166"/>
      <c r="Q141" s="166"/>
      <c r="R141" s="169"/>
      <c r="T141" s="170"/>
      <c r="U141" s="166"/>
      <c r="V141" s="166"/>
      <c r="W141" s="166"/>
      <c r="X141" s="166"/>
      <c r="Y141" s="166"/>
      <c r="Z141" s="166"/>
      <c r="AA141" s="171"/>
      <c r="AT141" s="172" t="s">
        <v>185</v>
      </c>
      <c r="AU141" s="172" t="s">
        <v>24</v>
      </c>
      <c r="AV141" s="10" t="s">
        <v>24</v>
      </c>
      <c r="AW141" s="10" t="s">
        <v>41</v>
      </c>
      <c r="AX141" s="10" t="s">
        <v>84</v>
      </c>
      <c r="AY141" s="172" t="s">
        <v>177</v>
      </c>
    </row>
    <row r="142" spans="2:65" s="10" customFormat="1" ht="22.5" customHeight="1">
      <c r="B142" s="165"/>
      <c r="C142" s="166"/>
      <c r="D142" s="166"/>
      <c r="E142" s="167" t="s">
        <v>5</v>
      </c>
      <c r="F142" s="280" t="s">
        <v>223</v>
      </c>
      <c r="G142" s="281"/>
      <c r="H142" s="281"/>
      <c r="I142" s="281"/>
      <c r="J142" s="166"/>
      <c r="K142" s="168">
        <v>11.771000000000001</v>
      </c>
      <c r="L142" s="166"/>
      <c r="M142" s="166"/>
      <c r="N142" s="166"/>
      <c r="O142" s="166"/>
      <c r="P142" s="166"/>
      <c r="Q142" s="166"/>
      <c r="R142" s="169"/>
      <c r="T142" s="170"/>
      <c r="U142" s="166"/>
      <c r="V142" s="166"/>
      <c r="W142" s="166"/>
      <c r="X142" s="166"/>
      <c r="Y142" s="166"/>
      <c r="Z142" s="166"/>
      <c r="AA142" s="171"/>
      <c r="AT142" s="172" t="s">
        <v>185</v>
      </c>
      <c r="AU142" s="172" t="s">
        <v>24</v>
      </c>
      <c r="AV142" s="10" t="s">
        <v>24</v>
      </c>
      <c r="AW142" s="10" t="s">
        <v>41</v>
      </c>
      <c r="AX142" s="10" t="s">
        <v>89</v>
      </c>
      <c r="AY142" s="172" t="s">
        <v>177</v>
      </c>
    </row>
    <row r="143" spans="2:65" s="1" customFormat="1" ht="31.5" customHeight="1">
      <c r="B143" s="129"/>
      <c r="C143" s="158" t="s">
        <v>224</v>
      </c>
      <c r="D143" s="158" t="s">
        <v>178</v>
      </c>
      <c r="E143" s="159" t="s">
        <v>225</v>
      </c>
      <c r="F143" s="276" t="s">
        <v>226</v>
      </c>
      <c r="G143" s="276"/>
      <c r="H143" s="276"/>
      <c r="I143" s="276"/>
      <c r="J143" s="160" t="s">
        <v>209</v>
      </c>
      <c r="K143" s="161">
        <v>11.771000000000001</v>
      </c>
      <c r="L143" s="277">
        <v>0</v>
      </c>
      <c r="M143" s="277"/>
      <c r="N143" s="270">
        <f>ROUND(L143*K143,2)</f>
        <v>0</v>
      </c>
      <c r="O143" s="270"/>
      <c r="P143" s="270"/>
      <c r="Q143" s="270"/>
      <c r="R143" s="132"/>
      <c r="T143" s="162" t="s">
        <v>5</v>
      </c>
      <c r="U143" s="48" t="s">
        <v>49</v>
      </c>
      <c r="V143" s="40"/>
      <c r="W143" s="163">
        <f>V143*K143</f>
        <v>0</v>
      </c>
      <c r="X143" s="163">
        <v>0</v>
      </c>
      <c r="Y143" s="163">
        <f>X143*K143</f>
        <v>0</v>
      </c>
      <c r="Z143" s="163">
        <v>0</v>
      </c>
      <c r="AA143" s="164">
        <f>Z143*K143</f>
        <v>0</v>
      </c>
      <c r="AR143" s="21" t="s">
        <v>182</v>
      </c>
      <c r="AT143" s="21" t="s">
        <v>178</v>
      </c>
      <c r="AU143" s="21" t="s">
        <v>24</v>
      </c>
      <c r="AY143" s="21" t="s">
        <v>177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21" t="s">
        <v>89</v>
      </c>
      <c r="BK143" s="104">
        <f>ROUND(L143*K143,2)</f>
        <v>0</v>
      </c>
      <c r="BL143" s="21" t="s">
        <v>182</v>
      </c>
      <c r="BM143" s="21" t="s">
        <v>227</v>
      </c>
    </row>
    <row r="144" spans="2:65" s="10" customFormat="1" ht="22.5" customHeight="1">
      <c r="B144" s="165"/>
      <c r="C144" s="166"/>
      <c r="D144" s="166"/>
      <c r="E144" s="167" t="s">
        <v>5</v>
      </c>
      <c r="F144" s="271" t="s">
        <v>228</v>
      </c>
      <c r="G144" s="272"/>
      <c r="H144" s="272"/>
      <c r="I144" s="272"/>
      <c r="J144" s="166"/>
      <c r="K144" s="168">
        <v>11.771000000000001</v>
      </c>
      <c r="L144" s="166"/>
      <c r="M144" s="166"/>
      <c r="N144" s="166"/>
      <c r="O144" s="166"/>
      <c r="P144" s="166"/>
      <c r="Q144" s="166"/>
      <c r="R144" s="169"/>
      <c r="T144" s="170"/>
      <c r="U144" s="166"/>
      <c r="V144" s="166"/>
      <c r="W144" s="166"/>
      <c r="X144" s="166"/>
      <c r="Y144" s="166"/>
      <c r="Z144" s="166"/>
      <c r="AA144" s="171"/>
      <c r="AT144" s="172" t="s">
        <v>185</v>
      </c>
      <c r="AU144" s="172" t="s">
        <v>24</v>
      </c>
      <c r="AV144" s="10" t="s">
        <v>24</v>
      </c>
      <c r="AW144" s="10" t="s">
        <v>41</v>
      </c>
      <c r="AX144" s="10" t="s">
        <v>89</v>
      </c>
      <c r="AY144" s="172" t="s">
        <v>177</v>
      </c>
    </row>
    <row r="145" spans="2:65" s="1" customFormat="1" ht="31.5" customHeight="1">
      <c r="B145" s="129"/>
      <c r="C145" s="158" t="s">
        <v>229</v>
      </c>
      <c r="D145" s="158" t="s">
        <v>178</v>
      </c>
      <c r="E145" s="159" t="s">
        <v>230</v>
      </c>
      <c r="F145" s="276" t="s">
        <v>231</v>
      </c>
      <c r="G145" s="276"/>
      <c r="H145" s="276"/>
      <c r="I145" s="276"/>
      <c r="J145" s="160" t="s">
        <v>209</v>
      </c>
      <c r="K145" s="161">
        <v>35.313000000000002</v>
      </c>
      <c r="L145" s="277">
        <v>0</v>
      </c>
      <c r="M145" s="277"/>
      <c r="N145" s="270">
        <f>ROUND(L145*K145,2)</f>
        <v>0</v>
      </c>
      <c r="O145" s="270"/>
      <c r="P145" s="270"/>
      <c r="Q145" s="270"/>
      <c r="R145" s="132"/>
      <c r="T145" s="162" t="s">
        <v>5</v>
      </c>
      <c r="U145" s="48" t="s">
        <v>49</v>
      </c>
      <c r="V145" s="40"/>
      <c r="W145" s="163">
        <f>V145*K145</f>
        <v>0</v>
      </c>
      <c r="X145" s="163">
        <v>3.5000000000000001E-3</v>
      </c>
      <c r="Y145" s="163">
        <f>X145*K145</f>
        <v>0.12359550000000001</v>
      </c>
      <c r="Z145" s="163">
        <v>0</v>
      </c>
      <c r="AA145" s="164">
        <f>Z145*K145</f>
        <v>0</v>
      </c>
      <c r="AR145" s="21" t="s">
        <v>182</v>
      </c>
      <c r="AT145" s="21" t="s">
        <v>178</v>
      </c>
      <c r="AU145" s="21" t="s">
        <v>24</v>
      </c>
      <c r="AY145" s="21" t="s">
        <v>177</v>
      </c>
      <c r="BE145" s="104">
        <f>IF(U145="základní",N145,0)</f>
        <v>0</v>
      </c>
      <c r="BF145" s="104">
        <f>IF(U145="snížená",N145,0)</f>
        <v>0</v>
      </c>
      <c r="BG145" s="104">
        <f>IF(U145="zákl. přenesená",N145,0)</f>
        <v>0</v>
      </c>
      <c r="BH145" s="104">
        <f>IF(U145="sníž. přenesená",N145,0)</f>
        <v>0</v>
      </c>
      <c r="BI145" s="104">
        <f>IF(U145="nulová",N145,0)</f>
        <v>0</v>
      </c>
      <c r="BJ145" s="21" t="s">
        <v>89</v>
      </c>
      <c r="BK145" s="104">
        <f>ROUND(L145*K145,2)</f>
        <v>0</v>
      </c>
      <c r="BL145" s="21" t="s">
        <v>182</v>
      </c>
      <c r="BM145" s="21" t="s">
        <v>232</v>
      </c>
    </row>
    <row r="146" spans="2:65" s="10" customFormat="1" ht="22.5" customHeight="1">
      <c r="B146" s="165"/>
      <c r="C146" s="166"/>
      <c r="D146" s="166"/>
      <c r="E146" s="167" t="s">
        <v>5</v>
      </c>
      <c r="F146" s="271" t="s">
        <v>233</v>
      </c>
      <c r="G146" s="272"/>
      <c r="H146" s="272"/>
      <c r="I146" s="272"/>
      <c r="J146" s="166"/>
      <c r="K146" s="168">
        <v>35.313000000000002</v>
      </c>
      <c r="L146" s="166"/>
      <c r="M146" s="166"/>
      <c r="N146" s="166"/>
      <c r="O146" s="166"/>
      <c r="P146" s="166"/>
      <c r="Q146" s="166"/>
      <c r="R146" s="169"/>
      <c r="T146" s="170"/>
      <c r="U146" s="166"/>
      <c r="V146" s="166"/>
      <c r="W146" s="166"/>
      <c r="X146" s="166"/>
      <c r="Y146" s="166"/>
      <c r="Z146" s="166"/>
      <c r="AA146" s="171"/>
      <c r="AT146" s="172" t="s">
        <v>185</v>
      </c>
      <c r="AU146" s="172" t="s">
        <v>24</v>
      </c>
      <c r="AV146" s="10" t="s">
        <v>24</v>
      </c>
      <c r="AW146" s="10" t="s">
        <v>41</v>
      </c>
      <c r="AX146" s="10" t="s">
        <v>89</v>
      </c>
      <c r="AY146" s="172" t="s">
        <v>177</v>
      </c>
    </row>
    <row r="147" spans="2:65" s="1" customFormat="1" ht="31.5" customHeight="1">
      <c r="B147" s="129"/>
      <c r="C147" s="158" t="s">
        <v>234</v>
      </c>
      <c r="D147" s="158" t="s">
        <v>178</v>
      </c>
      <c r="E147" s="159" t="s">
        <v>235</v>
      </c>
      <c r="F147" s="276" t="s">
        <v>236</v>
      </c>
      <c r="G147" s="276"/>
      <c r="H147" s="276"/>
      <c r="I147" s="276"/>
      <c r="J147" s="160" t="s">
        <v>209</v>
      </c>
      <c r="K147" s="161">
        <v>29.356999999999999</v>
      </c>
      <c r="L147" s="277">
        <v>0</v>
      </c>
      <c r="M147" s="277"/>
      <c r="N147" s="270">
        <f>ROUND(L147*K147,2)</f>
        <v>0</v>
      </c>
      <c r="O147" s="270"/>
      <c r="P147" s="270"/>
      <c r="Q147" s="270"/>
      <c r="R147" s="132"/>
      <c r="T147" s="162" t="s">
        <v>5</v>
      </c>
      <c r="U147" s="48" t="s">
        <v>49</v>
      </c>
      <c r="V147" s="40"/>
      <c r="W147" s="163">
        <f>V147*K147</f>
        <v>0</v>
      </c>
      <c r="X147" s="163">
        <v>0</v>
      </c>
      <c r="Y147" s="163">
        <f>X147*K147</f>
        <v>0</v>
      </c>
      <c r="Z147" s="163">
        <v>0</v>
      </c>
      <c r="AA147" s="164">
        <f>Z147*K147</f>
        <v>0</v>
      </c>
      <c r="AR147" s="21" t="s">
        <v>182</v>
      </c>
      <c r="AT147" s="21" t="s">
        <v>178</v>
      </c>
      <c r="AU147" s="21" t="s">
        <v>24</v>
      </c>
      <c r="AY147" s="21" t="s">
        <v>177</v>
      </c>
      <c r="BE147" s="104">
        <f>IF(U147="základní",N147,0)</f>
        <v>0</v>
      </c>
      <c r="BF147" s="104">
        <f>IF(U147="snížená",N147,0)</f>
        <v>0</v>
      </c>
      <c r="BG147" s="104">
        <f>IF(U147="zákl. přenesená",N147,0)</f>
        <v>0</v>
      </c>
      <c r="BH147" s="104">
        <f>IF(U147="sníž. přenesená",N147,0)</f>
        <v>0</v>
      </c>
      <c r="BI147" s="104">
        <f>IF(U147="nulová",N147,0)</f>
        <v>0</v>
      </c>
      <c r="BJ147" s="21" t="s">
        <v>89</v>
      </c>
      <c r="BK147" s="104">
        <f>ROUND(L147*K147,2)</f>
        <v>0</v>
      </c>
      <c r="BL147" s="21" t="s">
        <v>182</v>
      </c>
      <c r="BM147" s="21" t="s">
        <v>237</v>
      </c>
    </row>
    <row r="148" spans="2:65" s="11" customFormat="1" ht="22.5" customHeight="1">
      <c r="B148" s="173"/>
      <c r="C148" s="174"/>
      <c r="D148" s="174"/>
      <c r="E148" s="175" t="s">
        <v>5</v>
      </c>
      <c r="F148" s="278" t="s">
        <v>238</v>
      </c>
      <c r="G148" s="279"/>
      <c r="H148" s="279"/>
      <c r="I148" s="279"/>
      <c r="J148" s="174"/>
      <c r="K148" s="176" t="s">
        <v>5</v>
      </c>
      <c r="L148" s="174"/>
      <c r="M148" s="174"/>
      <c r="N148" s="174"/>
      <c r="O148" s="174"/>
      <c r="P148" s="174"/>
      <c r="Q148" s="174"/>
      <c r="R148" s="177"/>
      <c r="T148" s="178"/>
      <c r="U148" s="174"/>
      <c r="V148" s="174"/>
      <c r="W148" s="174"/>
      <c r="X148" s="174"/>
      <c r="Y148" s="174"/>
      <c r="Z148" s="174"/>
      <c r="AA148" s="179"/>
      <c r="AT148" s="180" t="s">
        <v>185</v>
      </c>
      <c r="AU148" s="180" t="s">
        <v>24</v>
      </c>
      <c r="AV148" s="11" t="s">
        <v>89</v>
      </c>
      <c r="AW148" s="11" t="s">
        <v>41</v>
      </c>
      <c r="AX148" s="11" t="s">
        <v>84</v>
      </c>
      <c r="AY148" s="180" t="s">
        <v>177</v>
      </c>
    </row>
    <row r="149" spans="2:65" s="10" customFormat="1" ht="22.5" customHeight="1">
      <c r="B149" s="165"/>
      <c r="C149" s="166"/>
      <c r="D149" s="166"/>
      <c r="E149" s="167" t="s">
        <v>5</v>
      </c>
      <c r="F149" s="280" t="s">
        <v>239</v>
      </c>
      <c r="G149" s="281"/>
      <c r="H149" s="281"/>
      <c r="I149" s="281"/>
      <c r="J149" s="166"/>
      <c r="K149" s="168">
        <v>6.8040000000000003</v>
      </c>
      <c r="L149" s="166"/>
      <c r="M149" s="166"/>
      <c r="N149" s="166"/>
      <c r="O149" s="166"/>
      <c r="P149" s="166"/>
      <c r="Q149" s="166"/>
      <c r="R149" s="169"/>
      <c r="T149" s="170"/>
      <c r="U149" s="166"/>
      <c r="V149" s="166"/>
      <c r="W149" s="166"/>
      <c r="X149" s="166"/>
      <c r="Y149" s="166"/>
      <c r="Z149" s="166"/>
      <c r="AA149" s="171"/>
      <c r="AT149" s="172" t="s">
        <v>185</v>
      </c>
      <c r="AU149" s="172" t="s">
        <v>24</v>
      </c>
      <c r="AV149" s="10" t="s">
        <v>24</v>
      </c>
      <c r="AW149" s="10" t="s">
        <v>41</v>
      </c>
      <c r="AX149" s="10" t="s">
        <v>84</v>
      </c>
      <c r="AY149" s="172" t="s">
        <v>177</v>
      </c>
    </row>
    <row r="150" spans="2:65" s="10" customFormat="1" ht="22.5" customHeight="1">
      <c r="B150" s="165"/>
      <c r="C150" s="166"/>
      <c r="D150" s="166"/>
      <c r="E150" s="167" t="s">
        <v>5</v>
      </c>
      <c r="F150" s="280" t="s">
        <v>240</v>
      </c>
      <c r="G150" s="281"/>
      <c r="H150" s="281"/>
      <c r="I150" s="281"/>
      <c r="J150" s="166"/>
      <c r="K150" s="168">
        <v>5.99</v>
      </c>
      <c r="L150" s="166"/>
      <c r="M150" s="166"/>
      <c r="N150" s="166"/>
      <c r="O150" s="166"/>
      <c r="P150" s="166"/>
      <c r="Q150" s="166"/>
      <c r="R150" s="169"/>
      <c r="T150" s="170"/>
      <c r="U150" s="166"/>
      <c r="V150" s="166"/>
      <c r="W150" s="166"/>
      <c r="X150" s="166"/>
      <c r="Y150" s="166"/>
      <c r="Z150" s="166"/>
      <c r="AA150" s="171"/>
      <c r="AT150" s="172" t="s">
        <v>185</v>
      </c>
      <c r="AU150" s="172" t="s">
        <v>24</v>
      </c>
      <c r="AV150" s="10" t="s">
        <v>24</v>
      </c>
      <c r="AW150" s="10" t="s">
        <v>41</v>
      </c>
      <c r="AX150" s="10" t="s">
        <v>84</v>
      </c>
      <c r="AY150" s="172" t="s">
        <v>177</v>
      </c>
    </row>
    <row r="151" spans="2:65" s="10" customFormat="1" ht="22.5" customHeight="1">
      <c r="B151" s="165"/>
      <c r="C151" s="166"/>
      <c r="D151" s="166"/>
      <c r="E151" s="167" t="s">
        <v>5</v>
      </c>
      <c r="F151" s="280" t="s">
        <v>241</v>
      </c>
      <c r="G151" s="281"/>
      <c r="H151" s="281"/>
      <c r="I151" s="281"/>
      <c r="J151" s="166"/>
      <c r="K151" s="168">
        <v>4.9400000000000004</v>
      </c>
      <c r="L151" s="166"/>
      <c r="M151" s="166"/>
      <c r="N151" s="166"/>
      <c r="O151" s="166"/>
      <c r="P151" s="166"/>
      <c r="Q151" s="166"/>
      <c r="R151" s="169"/>
      <c r="T151" s="170"/>
      <c r="U151" s="166"/>
      <c r="V151" s="166"/>
      <c r="W151" s="166"/>
      <c r="X151" s="166"/>
      <c r="Y151" s="166"/>
      <c r="Z151" s="166"/>
      <c r="AA151" s="171"/>
      <c r="AT151" s="172" t="s">
        <v>185</v>
      </c>
      <c r="AU151" s="172" t="s">
        <v>24</v>
      </c>
      <c r="AV151" s="10" t="s">
        <v>24</v>
      </c>
      <c r="AW151" s="10" t="s">
        <v>41</v>
      </c>
      <c r="AX151" s="10" t="s">
        <v>84</v>
      </c>
      <c r="AY151" s="172" t="s">
        <v>177</v>
      </c>
    </row>
    <row r="152" spans="2:65" s="10" customFormat="1" ht="22.5" customHeight="1">
      <c r="B152" s="165"/>
      <c r="C152" s="166"/>
      <c r="D152" s="166"/>
      <c r="E152" s="167" t="s">
        <v>5</v>
      </c>
      <c r="F152" s="280" t="s">
        <v>242</v>
      </c>
      <c r="G152" s="281"/>
      <c r="H152" s="281"/>
      <c r="I152" s="281"/>
      <c r="J152" s="166"/>
      <c r="K152" s="168">
        <v>0.88</v>
      </c>
      <c r="L152" s="166"/>
      <c r="M152" s="166"/>
      <c r="N152" s="166"/>
      <c r="O152" s="166"/>
      <c r="P152" s="166"/>
      <c r="Q152" s="166"/>
      <c r="R152" s="169"/>
      <c r="T152" s="170"/>
      <c r="U152" s="166"/>
      <c r="V152" s="166"/>
      <c r="W152" s="166"/>
      <c r="X152" s="166"/>
      <c r="Y152" s="166"/>
      <c r="Z152" s="166"/>
      <c r="AA152" s="171"/>
      <c r="AT152" s="172" t="s">
        <v>185</v>
      </c>
      <c r="AU152" s="172" t="s">
        <v>24</v>
      </c>
      <c r="AV152" s="10" t="s">
        <v>24</v>
      </c>
      <c r="AW152" s="10" t="s">
        <v>41</v>
      </c>
      <c r="AX152" s="10" t="s">
        <v>84</v>
      </c>
      <c r="AY152" s="172" t="s">
        <v>177</v>
      </c>
    </row>
    <row r="153" spans="2:65" s="12" customFormat="1" ht="22.5" customHeight="1">
      <c r="B153" s="181"/>
      <c r="C153" s="182"/>
      <c r="D153" s="182"/>
      <c r="E153" s="183" t="s">
        <v>5</v>
      </c>
      <c r="F153" s="282" t="s">
        <v>243</v>
      </c>
      <c r="G153" s="283"/>
      <c r="H153" s="283"/>
      <c r="I153" s="283"/>
      <c r="J153" s="182"/>
      <c r="K153" s="184">
        <v>18.614000000000001</v>
      </c>
      <c r="L153" s="182"/>
      <c r="M153" s="182"/>
      <c r="N153" s="182"/>
      <c r="O153" s="182"/>
      <c r="P153" s="182"/>
      <c r="Q153" s="182"/>
      <c r="R153" s="185"/>
      <c r="T153" s="186"/>
      <c r="U153" s="182"/>
      <c r="V153" s="182"/>
      <c r="W153" s="182"/>
      <c r="X153" s="182"/>
      <c r="Y153" s="182"/>
      <c r="Z153" s="182"/>
      <c r="AA153" s="187"/>
      <c r="AT153" s="188" t="s">
        <v>185</v>
      </c>
      <c r="AU153" s="188" t="s">
        <v>24</v>
      </c>
      <c r="AV153" s="12" t="s">
        <v>191</v>
      </c>
      <c r="AW153" s="12" t="s">
        <v>41</v>
      </c>
      <c r="AX153" s="12" t="s">
        <v>84</v>
      </c>
      <c r="AY153" s="188" t="s">
        <v>177</v>
      </c>
    </row>
    <row r="154" spans="2:65" s="11" customFormat="1" ht="22.5" customHeight="1">
      <c r="B154" s="173"/>
      <c r="C154" s="174"/>
      <c r="D154" s="174"/>
      <c r="E154" s="175" t="s">
        <v>5</v>
      </c>
      <c r="F154" s="286" t="s">
        <v>244</v>
      </c>
      <c r="G154" s="287"/>
      <c r="H154" s="287"/>
      <c r="I154" s="287"/>
      <c r="J154" s="174"/>
      <c r="K154" s="176" t="s">
        <v>5</v>
      </c>
      <c r="L154" s="174"/>
      <c r="M154" s="174"/>
      <c r="N154" s="174"/>
      <c r="O154" s="174"/>
      <c r="P154" s="174"/>
      <c r="Q154" s="174"/>
      <c r="R154" s="177"/>
      <c r="T154" s="178"/>
      <c r="U154" s="174"/>
      <c r="V154" s="174"/>
      <c r="W154" s="174"/>
      <c r="X154" s="174"/>
      <c r="Y154" s="174"/>
      <c r="Z154" s="174"/>
      <c r="AA154" s="179"/>
      <c r="AT154" s="180" t="s">
        <v>185</v>
      </c>
      <c r="AU154" s="180" t="s">
        <v>24</v>
      </c>
      <c r="AV154" s="11" t="s">
        <v>89</v>
      </c>
      <c r="AW154" s="11" t="s">
        <v>41</v>
      </c>
      <c r="AX154" s="11" t="s">
        <v>84</v>
      </c>
      <c r="AY154" s="180" t="s">
        <v>177</v>
      </c>
    </row>
    <row r="155" spans="2:65" s="10" customFormat="1" ht="22.5" customHeight="1">
      <c r="B155" s="165"/>
      <c r="C155" s="166"/>
      <c r="D155" s="166"/>
      <c r="E155" s="167" t="s">
        <v>5</v>
      </c>
      <c r="F155" s="280" t="s">
        <v>245</v>
      </c>
      <c r="G155" s="281"/>
      <c r="H155" s="281"/>
      <c r="I155" s="281"/>
      <c r="J155" s="166"/>
      <c r="K155" s="168">
        <v>1.0660000000000001</v>
      </c>
      <c r="L155" s="166"/>
      <c r="M155" s="166"/>
      <c r="N155" s="166"/>
      <c r="O155" s="166"/>
      <c r="P155" s="166"/>
      <c r="Q155" s="166"/>
      <c r="R155" s="169"/>
      <c r="T155" s="170"/>
      <c r="U155" s="166"/>
      <c r="V155" s="166"/>
      <c r="W155" s="166"/>
      <c r="X155" s="166"/>
      <c r="Y155" s="166"/>
      <c r="Z155" s="166"/>
      <c r="AA155" s="171"/>
      <c r="AT155" s="172" t="s">
        <v>185</v>
      </c>
      <c r="AU155" s="172" t="s">
        <v>24</v>
      </c>
      <c r="AV155" s="10" t="s">
        <v>24</v>
      </c>
      <c r="AW155" s="10" t="s">
        <v>41</v>
      </c>
      <c r="AX155" s="10" t="s">
        <v>84</v>
      </c>
      <c r="AY155" s="172" t="s">
        <v>177</v>
      </c>
    </row>
    <row r="156" spans="2:65" s="10" customFormat="1" ht="22.5" customHeight="1">
      <c r="B156" s="165"/>
      <c r="C156" s="166"/>
      <c r="D156" s="166"/>
      <c r="E156" s="167" t="s">
        <v>5</v>
      </c>
      <c r="F156" s="280" t="s">
        <v>246</v>
      </c>
      <c r="G156" s="281"/>
      <c r="H156" s="281"/>
      <c r="I156" s="281"/>
      <c r="J156" s="166"/>
      <c r="K156" s="168">
        <v>2.64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71"/>
      <c r="AT156" s="172" t="s">
        <v>185</v>
      </c>
      <c r="AU156" s="172" t="s">
        <v>24</v>
      </c>
      <c r="AV156" s="10" t="s">
        <v>24</v>
      </c>
      <c r="AW156" s="10" t="s">
        <v>41</v>
      </c>
      <c r="AX156" s="10" t="s">
        <v>84</v>
      </c>
      <c r="AY156" s="172" t="s">
        <v>177</v>
      </c>
    </row>
    <row r="157" spans="2:65" s="10" customFormat="1" ht="22.5" customHeight="1">
      <c r="B157" s="165"/>
      <c r="C157" s="166"/>
      <c r="D157" s="166"/>
      <c r="E157" s="167" t="s">
        <v>5</v>
      </c>
      <c r="F157" s="280" t="s">
        <v>247</v>
      </c>
      <c r="G157" s="281"/>
      <c r="H157" s="281"/>
      <c r="I157" s="281"/>
      <c r="J157" s="166"/>
      <c r="K157" s="168">
        <v>12.218</v>
      </c>
      <c r="L157" s="166"/>
      <c r="M157" s="166"/>
      <c r="N157" s="166"/>
      <c r="O157" s="166"/>
      <c r="P157" s="166"/>
      <c r="Q157" s="166"/>
      <c r="R157" s="169"/>
      <c r="T157" s="170"/>
      <c r="U157" s="166"/>
      <c r="V157" s="166"/>
      <c r="W157" s="166"/>
      <c r="X157" s="166"/>
      <c r="Y157" s="166"/>
      <c r="Z157" s="166"/>
      <c r="AA157" s="171"/>
      <c r="AT157" s="172" t="s">
        <v>185</v>
      </c>
      <c r="AU157" s="172" t="s">
        <v>24</v>
      </c>
      <c r="AV157" s="10" t="s">
        <v>24</v>
      </c>
      <c r="AW157" s="10" t="s">
        <v>41</v>
      </c>
      <c r="AX157" s="10" t="s">
        <v>84</v>
      </c>
      <c r="AY157" s="172" t="s">
        <v>177</v>
      </c>
    </row>
    <row r="158" spans="2:65" s="12" customFormat="1" ht="22.5" customHeight="1">
      <c r="B158" s="181"/>
      <c r="C158" s="182"/>
      <c r="D158" s="182"/>
      <c r="E158" s="183" t="s">
        <v>5</v>
      </c>
      <c r="F158" s="282" t="s">
        <v>243</v>
      </c>
      <c r="G158" s="283"/>
      <c r="H158" s="283"/>
      <c r="I158" s="283"/>
      <c r="J158" s="182"/>
      <c r="K158" s="184">
        <v>15.923999999999999</v>
      </c>
      <c r="L158" s="182"/>
      <c r="M158" s="182"/>
      <c r="N158" s="182"/>
      <c r="O158" s="182"/>
      <c r="P158" s="182"/>
      <c r="Q158" s="182"/>
      <c r="R158" s="185"/>
      <c r="T158" s="186"/>
      <c r="U158" s="182"/>
      <c r="V158" s="182"/>
      <c r="W158" s="182"/>
      <c r="X158" s="182"/>
      <c r="Y158" s="182"/>
      <c r="Z158" s="182"/>
      <c r="AA158" s="187"/>
      <c r="AT158" s="188" t="s">
        <v>185</v>
      </c>
      <c r="AU158" s="188" t="s">
        <v>24</v>
      </c>
      <c r="AV158" s="12" t="s">
        <v>191</v>
      </c>
      <c r="AW158" s="12" t="s">
        <v>41</v>
      </c>
      <c r="AX158" s="12" t="s">
        <v>84</v>
      </c>
      <c r="AY158" s="188" t="s">
        <v>177</v>
      </c>
    </row>
    <row r="159" spans="2:65" s="13" customFormat="1" ht="22.5" customHeight="1">
      <c r="B159" s="189"/>
      <c r="C159" s="190"/>
      <c r="D159" s="190"/>
      <c r="E159" s="191" t="s">
        <v>118</v>
      </c>
      <c r="F159" s="284" t="s">
        <v>248</v>
      </c>
      <c r="G159" s="285"/>
      <c r="H159" s="285"/>
      <c r="I159" s="285"/>
      <c r="J159" s="190"/>
      <c r="K159" s="192">
        <v>34.537999999999997</v>
      </c>
      <c r="L159" s="190"/>
      <c r="M159" s="190"/>
      <c r="N159" s="190"/>
      <c r="O159" s="190"/>
      <c r="P159" s="190"/>
      <c r="Q159" s="190"/>
      <c r="R159" s="193"/>
      <c r="T159" s="194"/>
      <c r="U159" s="190"/>
      <c r="V159" s="190"/>
      <c r="W159" s="190"/>
      <c r="X159" s="190"/>
      <c r="Y159" s="190"/>
      <c r="Z159" s="190"/>
      <c r="AA159" s="195"/>
      <c r="AT159" s="196" t="s">
        <v>185</v>
      </c>
      <c r="AU159" s="196" t="s">
        <v>24</v>
      </c>
      <c r="AV159" s="13" t="s">
        <v>182</v>
      </c>
      <c r="AW159" s="13" t="s">
        <v>41</v>
      </c>
      <c r="AX159" s="13" t="s">
        <v>84</v>
      </c>
      <c r="AY159" s="196" t="s">
        <v>177</v>
      </c>
    </row>
    <row r="160" spans="2:65" s="10" customFormat="1" ht="22.5" customHeight="1">
      <c r="B160" s="165"/>
      <c r="C160" s="166"/>
      <c r="D160" s="166"/>
      <c r="E160" s="167" t="s">
        <v>5</v>
      </c>
      <c r="F160" s="280" t="s">
        <v>249</v>
      </c>
      <c r="G160" s="281"/>
      <c r="H160" s="281"/>
      <c r="I160" s="281"/>
      <c r="J160" s="166"/>
      <c r="K160" s="168">
        <v>29.356999999999999</v>
      </c>
      <c r="L160" s="166"/>
      <c r="M160" s="166"/>
      <c r="N160" s="166"/>
      <c r="O160" s="166"/>
      <c r="P160" s="166"/>
      <c r="Q160" s="166"/>
      <c r="R160" s="169"/>
      <c r="T160" s="170"/>
      <c r="U160" s="166"/>
      <c r="V160" s="166"/>
      <c r="W160" s="166"/>
      <c r="X160" s="166"/>
      <c r="Y160" s="166"/>
      <c r="Z160" s="166"/>
      <c r="AA160" s="171"/>
      <c r="AT160" s="172" t="s">
        <v>185</v>
      </c>
      <c r="AU160" s="172" t="s">
        <v>24</v>
      </c>
      <c r="AV160" s="10" t="s">
        <v>24</v>
      </c>
      <c r="AW160" s="10" t="s">
        <v>41</v>
      </c>
      <c r="AX160" s="10" t="s">
        <v>89</v>
      </c>
      <c r="AY160" s="172" t="s">
        <v>177</v>
      </c>
    </row>
    <row r="161" spans="2:65" s="1" customFormat="1" ht="31.5" customHeight="1">
      <c r="B161" s="129"/>
      <c r="C161" s="158" t="s">
        <v>250</v>
      </c>
      <c r="D161" s="158" t="s">
        <v>178</v>
      </c>
      <c r="E161" s="159" t="s">
        <v>251</v>
      </c>
      <c r="F161" s="276" t="s">
        <v>252</v>
      </c>
      <c r="G161" s="276"/>
      <c r="H161" s="276"/>
      <c r="I161" s="276"/>
      <c r="J161" s="160" t="s">
        <v>209</v>
      </c>
      <c r="K161" s="161">
        <v>29.356999999999999</v>
      </c>
      <c r="L161" s="277">
        <v>0</v>
      </c>
      <c r="M161" s="277"/>
      <c r="N161" s="270">
        <f>ROUND(L161*K161,2)</f>
        <v>0</v>
      </c>
      <c r="O161" s="270"/>
      <c r="P161" s="270"/>
      <c r="Q161" s="270"/>
      <c r="R161" s="132"/>
      <c r="T161" s="162" t="s">
        <v>5</v>
      </c>
      <c r="U161" s="48" t="s">
        <v>49</v>
      </c>
      <c r="V161" s="40"/>
      <c r="W161" s="163">
        <f>V161*K161</f>
        <v>0</v>
      </c>
      <c r="X161" s="163">
        <v>0</v>
      </c>
      <c r="Y161" s="163">
        <f>X161*K161</f>
        <v>0</v>
      </c>
      <c r="Z161" s="163">
        <v>0</v>
      </c>
      <c r="AA161" s="164">
        <f>Z161*K161</f>
        <v>0</v>
      </c>
      <c r="AR161" s="21" t="s">
        <v>182</v>
      </c>
      <c r="AT161" s="21" t="s">
        <v>178</v>
      </c>
      <c r="AU161" s="21" t="s">
        <v>24</v>
      </c>
      <c r="AY161" s="21" t="s">
        <v>177</v>
      </c>
      <c r="BE161" s="104">
        <f>IF(U161="základní",N161,0)</f>
        <v>0</v>
      </c>
      <c r="BF161" s="104">
        <f>IF(U161="snížená",N161,0)</f>
        <v>0</v>
      </c>
      <c r="BG161" s="104">
        <f>IF(U161="zákl. přenesená",N161,0)</f>
        <v>0</v>
      </c>
      <c r="BH161" s="104">
        <f>IF(U161="sníž. přenesená",N161,0)</f>
        <v>0</v>
      </c>
      <c r="BI161" s="104">
        <f>IF(U161="nulová",N161,0)</f>
        <v>0</v>
      </c>
      <c r="BJ161" s="21" t="s">
        <v>89</v>
      </c>
      <c r="BK161" s="104">
        <f>ROUND(L161*K161,2)</f>
        <v>0</v>
      </c>
      <c r="BL161" s="21" t="s">
        <v>182</v>
      </c>
      <c r="BM161" s="21" t="s">
        <v>253</v>
      </c>
    </row>
    <row r="162" spans="2:65" s="10" customFormat="1" ht="22.5" customHeight="1">
      <c r="B162" s="165"/>
      <c r="C162" s="166"/>
      <c r="D162" s="166"/>
      <c r="E162" s="167" t="s">
        <v>5</v>
      </c>
      <c r="F162" s="271" t="s">
        <v>254</v>
      </c>
      <c r="G162" s="272"/>
      <c r="H162" s="272"/>
      <c r="I162" s="272"/>
      <c r="J162" s="166"/>
      <c r="K162" s="168">
        <v>29.356999999999999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185</v>
      </c>
      <c r="AU162" s="172" t="s">
        <v>24</v>
      </c>
      <c r="AV162" s="10" t="s">
        <v>24</v>
      </c>
      <c r="AW162" s="10" t="s">
        <v>41</v>
      </c>
      <c r="AX162" s="10" t="s">
        <v>89</v>
      </c>
      <c r="AY162" s="172" t="s">
        <v>177</v>
      </c>
    </row>
    <row r="163" spans="2:65" s="1" customFormat="1" ht="22.5" customHeight="1">
      <c r="B163" s="129"/>
      <c r="C163" s="158" t="s">
        <v>255</v>
      </c>
      <c r="D163" s="158" t="s">
        <v>178</v>
      </c>
      <c r="E163" s="159" t="s">
        <v>256</v>
      </c>
      <c r="F163" s="276" t="s">
        <v>257</v>
      </c>
      <c r="G163" s="276"/>
      <c r="H163" s="276"/>
      <c r="I163" s="276"/>
      <c r="J163" s="160" t="s">
        <v>209</v>
      </c>
      <c r="K163" s="161">
        <v>5.181</v>
      </c>
      <c r="L163" s="277">
        <v>0</v>
      </c>
      <c r="M163" s="277"/>
      <c r="N163" s="270">
        <f>ROUND(L163*K163,2)</f>
        <v>0</v>
      </c>
      <c r="O163" s="270"/>
      <c r="P163" s="270"/>
      <c r="Q163" s="270"/>
      <c r="R163" s="132"/>
      <c r="T163" s="162" t="s">
        <v>5</v>
      </c>
      <c r="U163" s="48" t="s">
        <v>49</v>
      </c>
      <c r="V163" s="40"/>
      <c r="W163" s="163">
        <f>V163*K163</f>
        <v>0</v>
      </c>
      <c r="X163" s="163">
        <v>1.0460000000000001E-2</v>
      </c>
      <c r="Y163" s="163">
        <f>X163*K163</f>
        <v>5.419326E-2</v>
      </c>
      <c r="Z163" s="163">
        <v>0</v>
      </c>
      <c r="AA163" s="164">
        <f>Z163*K163</f>
        <v>0</v>
      </c>
      <c r="AR163" s="21" t="s">
        <v>182</v>
      </c>
      <c r="AT163" s="21" t="s">
        <v>178</v>
      </c>
      <c r="AU163" s="21" t="s">
        <v>24</v>
      </c>
      <c r="AY163" s="21" t="s">
        <v>177</v>
      </c>
      <c r="BE163" s="104">
        <f>IF(U163="základní",N163,0)</f>
        <v>0</v>
      </c>
      <c r="BF163" s="104">
        <f>IF(U163="snížená",N163,0)</f>
        <v>0</v>
      </c>
      <c r="BG163" s="104">
        <f>IF(U163="zákl. přenesená",N163,0)</f>
        <v>0</v>
      </c>
      <c r="BH163" s="104">
        <f>IF(U163="sníž. přenesená",N163,0)</f>
        <v>0</v>
      </c>
      <c r="BI163" s="104">
        <f>IF(U163="nulová",N163,0)</f>
        <v>0</v>
      </c>
      <c r="BJ163" s="21" t="s">
        <v>89</v>
      </c>
      <c r="BK163" s="104">
        <f>ROUND(L163*K163,2)</f>
        <v>0</v>
      </c>
      <c r="BL163" s="21" t="s">
        <v>182</v>
      </c>
      <c r="BM163" s="21" t="s">
        <v>258</v>
      </c>
    </row>
    <row r="164" spans="2:65" s="10" customFormat="1" ht="22.5" customHeight="1">
      <c r="B164" s="165"/>
      <c r="C164" s="166"/>
      <c r="D164" s="166"/>
      <c r="E164" s="167" t="s">
        <v>5</v>
      </c>
      <c r="F164" s="271" t="s">
        <v>259</v>
      </c>
      <c r="G164" s="272"/>
      <c r="H164" s="272"/>
      <c r="I164" s="272"/>
      <c r="J164" s="166"/>
      <c r="K164" s="168">
        <v>5.181</v>
      </c>
      <c r="L164" s="166"/>
      <c r="M164" s="166"/>
      <c r="N164" s="166"/>
      <c r="O164" s="166"/>
      <c r="P164" s="166"/>
      <c r="Q164" s="166"/>
      <c r="R164" s="169"/>
      <c r="T164" s="170"/>
      <c r="U164" s="166"/>
      <c r="V164" s="166"/>
      <c r="W164" s="166"/>
      <c r="X164" s="166"/>
      <c r="Y164" s="166"/>
      <c r="Z164" s="166"/>
      <c r="AA164" s="171"/>
      <c r="AT164" s="172" t="s">
        <v>185</v>
      </c>
      <c r="AU164" s="172" t="s">
        <v>24</v>
      </c>
      <c r="AV164" s="10" t="s">
        <v>24</v>
      </c>
      <c r="AW164" s="10" t="s">
        <v>41</v>
      </c>
      <c r="AX164" s="10" t="s">
        <v>89</v>
      </c>
      <c r="AY164" s="172" t="s">
        <v>177</v>
      </c>
    </row>
    <row r="165" spans="2:65" s="1" customFormat="1" ht="31.5" customHeight="1">
      <c r="B165" s="129"/>
      <c r="C165" s="158" t="s">
        <v>260</v>
      </c>
      <c r="D165" s="158" t="s">
        <v>178</v>
      </c>
      <c r="E165" s="159" t="s">
        <v>261</v>
      </c>
      <c r="F165" s="276" t="s">
        <v>262</v>
      </c>
      <c r="G165" s="276"/>
      <c r="H165" s="276"/>
      <c r="I165" s="276"/>
      <c r="J165" s="160" t="s">
        <v>209</v>
      </c>
      <c r="K165" s="161">
        <v>8.8279999999999994</v>
      </c>
      <c r="L165" s="277">
        <v>0</v>
      </c>
      <c r="M165" s="277"/>
      <c r="N165" s="270">
        <f>ROUND(L165*K165,2)</f>
        <v>0</v>
      </c>
      <c r="O165" s="270"/>
      <c r="P165" s="270"/>
      <c r="Q165" s="270"/>
      <c r="R165" s="132"/>
      <c r="T165" s="162" t="s">
        <v>5</v>
      </c>
      <c r="U165" s="48" t="s">
        <v>49</v>
      </c>
      <c r="V165" s="40"/>
      <c r="W165" s="163">
        <f>V165*K165</f>
        <v>0</v>
      </c>
      <c r="X165" s="163">
        <v>0</v>
      </c>
      <c r="Y165" s="163">
        <f>X165*K165</f>
        <v>0</v>
      </c>
      <c r="Z165" s="163">
        <v>0</v>
      </c>
      <c r="AA165" s="164">
        <f>Z165*K165</f>
        <v>0</v>
      </c>
      <c r="AR165" s="21" t="s">
        <v>182</v>
      </c>
      <c r="AT165" s="21" t="s">
        <v>178</v>
      </c>
      <c r="AU165" s="21" t="s">
        <v>24</v>
      </c>
      <c r="AY165" s="21" t="s">
        <v>177</v>
      </c>
      <c r="BE165" s="104">
        <f>IF(U165="základní",N165,0)</f>
        <v>0</v>
      </c>
      <c r="BF165" s="104">
        <f>IF(U165="snížená",N165,0)</f>
        <v>0</v>
      </c>
      <c r="BG165" s="104">
        <f>IF(U165="zákl. přenesená",N165,0)</f>
        <v>0</v>
      </c>
      <c r="BH165" s="104">
        <f>IF(U165="sníž. přenesená",N165,0)</f>
        <v>0</v>
      </c>
      <c r="BI165" s="104">
        <f>IF(U165="nulová",N165,0)</f>
        <v>0</v>
      </c>
      <c r="BJ165" s="21" t="s">
        <v>89</v>
      </c>
      <c r="BK165" s="104">
        <f>ROUND(L165*K165,2)</f>
        <v>0</v>
      </c>
      <c r="BL165" s="21" t="s">
        <v>182</v>
      </c>
      <c r="BM165" s="21" t="s">
        <v>263</v>
      </c>
    </row>
    <row r="166" spans="2:65" s="10" customFormat="1" ht="31.5" customHeight="1">
      <c r="B166" s="165"/>
      <c r="C166" s="166"/>
      <c r="D166" s="166"/>
      <c r="E166" s="167" t="s">
        <v>5</v>
      </c>
      <c r="F166" s="271" t="s">
        <v>264</v>
      </c>
      <c r="G166" s="272"/>
      <c r="H166" s="272"/>
      <c r="I166" s="272"/>
      <c r="J166" s="166"/>
      <c r="K166" s="168">
        <v>8.8279999999999994</v>
      </c>
      <c r="L166" s="166"/>
      <c r="M166" s="166"/>
      <c r="N166" s="166"/>
      <c r="O166" s="166"/>
      <c r="P166" s="166"/>
      <c r="Q166" s="166"/>
      <c r="R166" s="169"/>
      <c r="T166" s="170"/>
      <c r="U166" s="166"/>
      <c r="V166" s="166"/>
      <c r="W166" s="166"/>
      <c r="X166" s="166"/>
      <c r="Y166" s="166"/>
      <c r="Z166" s="166"/>
      <c r="AA166" s="171"/>
      <c r="AT166" s="172" t="s">
        <v>185</v>
      </c>
      <c r="AU166" s="172" t="s">
        <v>24</v>
      </c>
      <c r="AV166" s="10" t="s">
        <v>24</v>
      </c>
      <c r="AW166" s="10" t="s">
        <v>41</v>
      </c>
      <c r="AX166" s="10" t="s">
        <v>89</v>
      </c>
      <c r="AY166" s="172" t="s">
        <v>177</v>
      </c>
    </row>
    <row r="167" spans="2:65" s="1" customFormat="1" ht="31.5" customHeight="1">
      <c r="B167" s="129"/>
      <c r="C167" s="158" t="s">
        <v>11</v>
      </c>
      <c r="D167" s="158" t="s">
        <v>178</v>
      </c>
      <c r="E167" s="159" t="s">
        <v>265</v>
      </c>
      <c r="F167" s="276" t="s">
        <v>266</v>
      </c>
      <c r="G167" s="276"/>
      <c r="H167" s="276"/>
      <c r="I167" s="276"/>
      <c r="J167" s="160" t="s">
        <v>209</v>
      </c>
      <c r="K167" s="161">
        <v>1.2949999999999999</v>
      </c>
      <c r="L167" s="277">
        <v>0</v>
      </c>
      <c r="M167" s="277"/>
      <c r="N167" s="270">
        <f>ROUND(L167*K167,2)</f>
        <v>0</v>
      </c>
      <c r="O167" s="270"/>
      <c r="P167" s="270"/>
      <c r="Q167" s="270"/>
      <c r="R167" s="132"/>
      <c r="T167" s="162" t="s">
        <v>5</v>
      </c>
      <c r="U167" s="48" t="s">
        <v>49</v>
      </c>
      <c r="V167" s="40"/>
      <c r="W167" s="163">
        <f>V167*K167</f>
        <v>0</v>
      </c>
      <c r="X167" s="163">
        <v>0</v>
      </c>
      <c r="Y167" s="163">
        <f>X167*K167</f>
        <v>0</v>
      </c>
      <c r="Z167" s="163">
        <v>0</v>
      </c>
      <c r="AA167" s="164">
        <f>Z167*K167</f>
        <v>0</v>
      </c>
      <c r="AR167" s="21" t="s">
        <v>182</v>
      </c>
      <c r="AT167" s="21" t="s">
        <v>178</v>
      </c>
      <c r="AU167" s="21" t="s">
        <v>24</v>
      </c>
      <c r="AY167" s="21" t="s">
        <v>177</v>
      </c>
      <c r="BE167" s="104">
        <f>IF(U167="základní",N167,0)</f>
        <v>0</v>
      </c>
      <c r="BF167" s="104">
        <f>IF(U167="snížená",N167,0)</f>
        <v>0</v>
      </c>
      <c r="BG167" s="104">
        <f>IF(U167="zákl. přenesená",N167,0)</f>
        <v>0</v>
      </c>
      <c r="BH167" s="104">
        <f>IF(U167="sníž. přenesená",N167,0)</f>
        <v>0</v>
      </c>
      <c r="BI167" s="104">
        <f>IF(U167="nulová",N167,0)</f>
        <v>0</v>
      </c>
      <c r="BJ167" s="21" t="s">
        <v>89</v>
      </c>
      <c r="BK167" s="104">
        <f>ROUND(L167*K167,2)</f>
        <v>0</v>
      </c>
      <c r="BL167" s="21" t="s">
        <v>182</v>
      </c>
      <c r="BM167" s="21" t="s">
        <v>267</v>
      </c>
    </row>
    <row r="168" spans="2:65" s="10" customFormat="1" ht="31.5" customHeight="1">
      <c r="B168" s="165"/>
      <c r="C168" s="166"/>
      <c r="D168" s="166"/>
      <c r="E168" s="167" t="s">
        <v>5</v>
      </c>
      <c r="F168" s="271" t="s">
        <v>268</v>
      </c>
      <c r="G168" s="272"/>
      <c r="H168" s="272"/>
      <c r="I168" s="272"/>
      <c r="J168" s="166"/>
      <c r="K168" s="168">
        <v>1.2949999999999999</v>
      </c>
      <c r="L168" s="166"/>
      <c r="M168" s="166"/>
      <c r="N168" s="166"/>
      <c r="O168" s="166"/>
      <c r="P168" s="166"/>
      <c r="Q168" s="166"/>
      <c r="R168" s="169"/>
      <c r="T168" s="170"/>
      <c r="U168" s="166"/>
      <c r="V168" s="166"/>
      <c r="W168" s="166"/>
      <c r="X168" s="166"/>
      <c r="Y168" s="166"/>
      <c r="Z168" s="166"/>
      <c r="AA168" s="171"/>
      <c r="AT168" s="172" t="s">
        <v>185</v>
      </c>
      <c r="AU168" s="172" t="s">
        <v>24</v>
      </c>
      <c r="AV168" s="10" t="s">
        <v>24</v>
      </c>
      <c r="AW168" s="10" t="s">
        <v>41</v>
      </c>
      <c r="AX168" s="10" t="s">
        <v>89</v>
      </c>
      <c r="AY168" s="172" t="s">
        <v>177</v>
      </c>
    </row>
    <row r="169" spans="2:65" s="1" customFormat="1" ht="31.5" customHeight="1">
      <c r="B169" s="129"/>
      <c r="C169" s="158" t="s">
        <v>269</v>
      </c>
      <c r="D169" s="158" t="s">
        <v>178</v>
      </c>
      <c r="E169" s="159" t="s">
        <v>270</v>
      </c>
      <c r="F169" s="276" t="s">
        <v>271</v>
      </c>
      <c r="G169" s="276"/>
      <c r="H169" s="276"/>
      <c r="I169" s="276"/>
      <c r="J169" s="160" t="s">
        <v>272</v>
      </c>
      <c r="K169" s="161">
        <v>22.536000000000001</v>
      </c>
      <c r="L169" s="277">
        <v>0</v>
      </c>
      <c r="M169" s="277"/>
      <c r="N169" s="270">
        <f>ROUND(L169*K169,2)</f>
        <v>0</v>
      </c>
      <c r="O169" s="270"/>
      <c r="P169" s="270"/>
      <c r="Q169" s="270"/>
      <c r="R169" s="132"/>
      <c r="T169" s="162" t="s">
        <v>5</v>
      </c>
      <c r="U169" s="48" t="s">
        <v>49</v>
      </c>
      <c r="V169" s="40"/>
      <c r="W169" s="163">
        <f>V169*K169</f>
        <v>0</v>
      </c>
      <c r="X169" s="163">
        <v>8.4000000000000003E-4</v>
      </c>
      <c r="Y169" s="163">
        <f>X169*K169</f>
        <v>1.8930240000000001E-2</v>
      </c>
      <c r="Z169" s="163">
        <v>0</v>
      </c>
      <c r="AA169" s="164">
        <f>Z169*K169</f>
        <v>0</v>
      </c>
      <c r="AR169" s="21" t="s">
        <v>182</v>
      </c>
      <c r="AT169" s="21" t="s">
        <v>178</v>
      </c>
      <c r="AU169" s="21" t="s">
        <v>24</v>
      </c>
      <c r="AY169" s="21" t="s">
        <v>177</v>
      </c>
      <c r="BE169" s="104">
        <f>IF(U169="základní",N169,0)</f>
        <v>0</v>
      </c>
      <c r="BF169" s="104">
        <f>IF(U169="snížená",N169,0)</f>
        <v>0</v>
      </c>
      <c r="BG169" s="104">
        <f>IF(U169="zákl. přenesená",N169,0)</f>
        <v>0</v>
      </c>
      <c r="BH169" s="104">
        <f>IF(U169="sníž. přenesená",N169,0)</f>
        <v>0</v>
      </c>
      <c r="BI169" s="104">
        <f>IF(U169="nulová",N169,0)</f>
        <v>0</v>
      </c>
      <c r="BJ169" s="21" t="s">
        <v>89</v>
      </c>
      <c r="BK169" s="104">
        <f>ROUND(L169*K169,2)</f>
        <v>0</v>
      </c>
      <c r="BL169" s="21" t="s">
        <v>182</v>
      </c>
      <c r="BM169" s="21" t="s">
        <v>273</v>
      </c>
    </row>
    <row r="170" spans="2:65" s="11" customFormat="1" ht="22.5" customHeight="1">
      <c r="B170" s="173"/>
      <c r="C170" s="174"/>
      <c r="D170" s="174"/>
      <c r="E170" s="175" t="s">
        <v>5</v>
      </c>
      <c r="F170" s="278" t="s">
        <v>238</v>
      </c>
      <c r="G170" s="279"/>
      <c r="H170" s="279"/>
      <c r="I170" s="279"/>
      <c r="J170" s="174"/>
      <c r="K170" s="176" t="s">
        <v>5</v>
      </c>
      <c r="L170" s="174"/>
      <c r="M170" s="174"/>
      <c r="N170" s="174"/>
      <c r="O170" s="174"/>
      <c r="P170" s="174"/>
      <c r="Q170" s="174"/>
      <c r="R170" s="177"/>
      <c r="T170" s="178"/>
      <c r="U170" s="174"/>
      <c r="V170" s="174"/>
      <c r="W170" s="174"/>
      <c r="X170" s="174"/>
      <c r="Y170" s="174"/>
      <c r="Z170" s="174"/>
      <c r="AA170" s="179"/>
      <c r="AT170" s="180" t="s">
        <v>185</v>
      </c>
      <c r="AU170" s="180" t="s">
        <v>24</v>
      </c>
      <c r="AV170" s="11" t="s">
        <v>89</v>
      </c>
      <c r="AW170" s="11" t="s">
        <v>41</v>
      </c>
      <c r="AX170" s="11" t="s">
        <v>84</v>
      </c>
      <c r="AY170" s="180" t="s">
        <v>177</v>
      </c>
    </row>
    <row r="171" spans="2:65" s="10" customFormat="1" ht="22.5" customHeight="1">
      <c r="B171" s="165"/>
      <c r="C171" s="166"/>
      <c r="D171" s="166"/>
      <c r="E171" s="167" t="s">
        <v>5</v>
      </c>
      <c r="F171" s="280" t="s">
        <v>274</v>
      </c>
      <c r="G171" s="281"/>
      <c r="H171" s="281"/>
      <c r="I171" s="281"/>
      <c r="J171" s="166"/>
      <c r="K171" s="168">
        <v>7.56</v>
      </c>
      <c r="L171" s="166"/>
      <c r="M171" s="166"/>
      <c r="N171" s="166"/>
      <c r="O171" s="166"/>
      <c r="P171" s="166"/>
      <c r="Q171" s="166"/>
      <c r="R171" s="169"/>
      <c r="T171" s="170"/>
      <c r="U171" s="166"/>
      <c r="V171" s="166"/>
      <c r="W171" s="166"/>
      <c r="X171" s="166"/>
      <c r="Y171" s="166"/>
      <c r="Z171" s="166"/>
      <c r="AA171" s="171"/>
      <c r="AT171" s="172" t="s">
        <v>185</v>
      </c>
      <c r="AU171" s="172" t="s">
        <v>24</v>
      </c>
      <c r="AV171" s="10" t="s">
        <v>24</v>
      </c>
      <c r="AW171" s="10" t="s">
        <v>41</v>
      </c>
      <c r="AX171" s="10" t="s">
        <v>84</v>
      </c>
      <c r="AY171" s="172" t="s">
        <v>177</v>
      </c>
    </row>
    <row r="172" spans="2:65" s="10" customFormat="1" ht="22.5" customHeight="1">
      <c r="B172" s="165"/>
      <c r="C172" s="166"/>
      <c r="D172" s="166"/>
      <c r="E172" s="167" t="s">
        <v>5</v>
      </c>
      <c r="F172" s="280" t="s">
        <v>275</v>
      </c>
      <c r="G172" s="281"/>
      <c r="H172" s="281"/>
      <c r="I172" s="281"/>
      <c r="J172" s="166"/>
      <c r="K172" s="168">
        <v>14.976000000000001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185</v>
      </c>
      <c r="AU172" s="172" t="s">
        <v>24</v>
      </c>
      <c r="AV172" s="10" t="s">
        <v>24</v>
      </c>
      <c r="AW172" s="10" t="s">
        <v>41</v>
      </c>
      <c r="AX172" s="10" t="s">
        <v>84</v>
      </c>
      <c r="AY172" s="172" t="s">
        <v>177</v>
      </c>
    </row>
    <row r="173" spans="2:65" s="13" customFormat="1" ht="22.5" customHeight="1">
      <c r="B173" s="189"/>
      <c r="C173" s="190"/>
      <c r="D173" s="190"/>
      <c r="E173" s="191" t="s">
        <v>5</v>
      </c>
      <c r="F173" s="284" t="s">
        <v>248</v>
      </c>
      <c r="G173" s="285"/>
      <c r="H173" s="285"/>
      <c r="I173" s="285"/>
      <c r="J173" s="190"/>
      <c r="K173" s="192">
        <v>22.536000000000001</v>
      </c>
      <c r="L173" s="190"/>
      <c r="M173" s="190"/>
      <c r="N173" s="190"/>
      <c r="O173" s="190"/>
      <c r="P173" s="190"/>
      <c r="Q173" s="190"/>
      <c r="R173" s="193"/>
      <c r="T173" s="194"/>
      <c r="U173" s="190"/>
      <c r="V173" s="190"/>
      <c r="W173" s="190"/>
      <c r="X173" s="190"/>
      <c r="Y173" s="190"/>
      <c r="Z173" s="190"/>
      <c r="AA173" s="195"/>
      <c r="AT173" s="196" t="s">
        <v>185</v>
      </c>
      <c r="AU173" s="196" t="s">
        <v>24</v>
      </c>
      <c r="AV173" s="13" t="s">
        <v>182</v>
      </c>
      <c r="AW173" s="13" t="s">
        <v>41</v>
      </c>
      <c r="AX173" s="13" t="s">
        <v>89</v>
      </c>
      <c r="AY173" s="196" t="s">
        <v>177</v>
      </c>
    </row>
    <row r="174" spans="2:65" s="1" customFormat="1" ht="31.5" customHeight="1">
      <c r="B174" s="129"/>
      <c r="C174" s="158" t="s">
        <v>276</v>
      </c>
      <c r="D174" s="158" t="s">
        <v>178</v>
      </c>
      <c r="E174" s="159" t="s">
        <v>277</v>
      </c>
      <c r="F174" s="276" t="s">
        <v>278</v>
      </c>
      <c r="G174" s="276"/>
      <c r="H174" s="276"/>
      <c r="I174" s="276"/>
      <c r="J174" s="160" t="s">
        <v>272</v>
      </c>
      <c r="K174" s="161">
        <v>22.536000000000001</v>
      </c>
      <c r="L174" s="277">
        <v>0</v>
      </c>
      <c r="M174" s="277"/>
      <c r="N174" s="270">
        <f>ROUND(L174*K174,2)</f>
        <v>0</v>
      </c>
      <c r="O174" s="270"/>
      <c r="P174" s="270"/>
      <c r="Q174" s="270"/>
      <c r="R174" s="132"/>
      <c r="T174" s="162" t="s">
        <v>5</v>
      </c>
      <c r="U174" s="48" t="s">
        <v>49</v>
      </c>
      <c r="V174" s="40"/>
      <c r="W174" s="163">
        <f>V174*K174</f>
        <v>0</v>
      </c>
      <c r="X174" s="163">
        <v>0</v>
      </c>
      <c r="Y174" s="163">
        <f>X174*K174</f>
        <v>0</v>
      </c>
      <c r="Z174" s="163">
        <v>0</v>
      </c>
      <c r="AA174" s="164">
        <f>Z174*K174</f>
        <v>0</v>
      </c>
      <c r="AR174" s="21" t="s">
        <v>182</v>
      </c>
      <c r="AT174" s="21" t="s">
        <v>178</v>
      </c>
      <c r="AU174" s="21" t="s">
        <v>24</v>
      </c>
      <c r="AY174" s="21" t="s">
        <v>177</v>
      </c>
      <c r="BE174" s="104">
        <f>IF(U174="základní",N174,0)</f>
        <v>0</v>
      </c>
      <c r="BF174" s="104">
        <f>IF(U174="snížená",N174,0)</f>
        <v>0</v>
      </c>
      <c r="BG174" s="104">
        <f>IF(U174="zákl. přenesená",N174,0)</f>
        <v>0</v>
      </c>
      <c r="BH174" s="104">
        <f>IF(U174="sníž. přenesená",N174,0)</f>
        <v>0</v>
      </c>
      <c r="BI174" s="104">
        <f>IF(U174="nulová",N174,0)</f>
        <v>0</v>
      </c>
      <c r="BJ174" s="21" t="s">
        <v>89</v>
      </c>
      <c r="BK174" s="104">
        <f>ROUND(L174*K174,2)</f>
        <v>0</v>
      </c>
      <c r="BL174" s="21" t="s">
        <v>182</v>
      </c>
      <c r="BM174" s="21" t="s">
        <v>279</v>
      </c>
    </row>
    <row r="175" spans="2:65" s="10" customFormat="1" ht="22.5" customHeight="1">
      <c r="B175" s="165"/>
      <c r="C175" s="166"/>
      <c r="D175" s="166"/>
      <c r="E175" s="167" t="s">
        <v>5</v>
      </c>
      <c r="F175" s="271" t="s">
        <v>280</v>
      </c>
      <c r="G175" s="272"/>
      <c r="H175" s="272"/>
      <c r="I175" s="272"/>
      <c r="J175" s="166"/>
      <c r="K175" s="168">
        <v>22.536000000000001</v>
      </c>
      <c r="L175" s="166"/>
      <c r="M175" s="166"/>
      <c r="N175" s="166"/>
      <c r="O175" s="166"/>
      <c r="P175" s="166"/>
      <c r="Q175" s="166"/>
      <c r="R175" s="169"/>
      <c r="T175" s="170"/>
      <c r="U175" s="166"/>
      <c r="V175" s="166"/>
      <c r="W175" s="166"/>
      <c r="X175" s="166"/>
      <c r="Y175" s="166"/>
      <c r="Z175" s="166"/>
      <c r="AA175" s="171"/>
      <c r="AT175" s="172" t="s">
        <v>185</v>
      </c>
      <c r="AU175" s="172" t="s">
        <v>24</v>
      </c>
      <c r="AV175" s="10" t="s">
        <v>24</v>
      </c>
      <c r="AW175" s="10" t="s">
        <v>41</v>
      </c>
      <c r="AX175" s="10" t="s">
        <v>89</v>
      </c>
      <c r="AY175" s="172" t="s">
        <v>177</v>
      </c>
    </row>
    <row r="176" spans="2:65" s="1" customFormat="1" ht="22.5" customHeight="1">
      <c r="B176" s="129"/>
      <c r="C176" s="158" t="s">
        <v>281</v>
      </c>
      <c r="D176" s="158" t="s">
        <v>178</v>
      </c>
      <c r="E176" s="159" t="s">
        <v>282</v>
      </c>
      <c r="F176" s="276" t="s">
        <v>283</v>
      </c>
      <c r="G176" s="276"/>
      <c r="H176" s="276"/>
      <c r="I176" s="276"/>
      <c r="J176" s="160" t="s">
        <v>272</v>
      </c>
      <c r="K176" s="161">
        <v>27.72</v>
      </c>
      <c r="L176" s="277">
        <v>0</v>
      </c>
      <c r="M176" s="277"/>
      <c r="N176" s="270">
        <f>ROUND(L176*K176,2)</f>
        <v>0</v>
      </c>
      <c r="O176" s="270"/>
      <c r="P176" s="270"/>
      <c r="Q176" s="270"/>
      <c r="R176" s="132"/>
      <c r="T176" s="162" t="s">
        <v>5</v>
      </c>
      <c r="U176" s="48" t="s">
        <v>49</v>
      </c>
      <c r="V176" s="40"/>
      <c r="W176" s="163">
        <f>V176*K176</f>
        <v>0</v>
      </c>
      <c r="X176" s="163">
        <v>6.9999999999999999E-4</v>
      </c>
      <c r="Y176" s="163">
        <f>X176*K176</f>
        <v>1.9403999999999998E-2</v>
      </c>
      <c r="Z176" s="163">
        <v>0</v>
      </c>
      <c r="AA176" s="164">
        <f>Z176*K176</f>
        <v>0</v>
      </c>
      <c r="AR176" s="21" t="s">
        <v>182</v>
      </c>
      <c r="AT176" s="21" t="s">
        <v>178</v>
      </c>
      <c r="AU176" s="21" t="s">
        <v>24</v>
      </c>
      <c r="AY176" s="21" t="s">
        <v>177</v>
      </c>
      <c r="BE176" s="104">
        <f>IF(U176="základní",N176,0)</f>
        <v>0</v>
      </c>
      <c r="BF176" s="104">
        <f>IF(U176="snížená",N176,0)</f>
        <v>0</v>
      </c>
      <c r="BG176" s="104">
        <f>IF(U176="zákl. přenesená",N176,0)</f>
        <v>0</v>
      </c>
      <c r="BH176" s="104">
        <f>IF(U176="sníž. přenesená",N176,0)</f>
        <v>0</v>
      </c>
      <c r="BI176" s="104">
        <f>IF(U176="nulová",N176,0)</f>
        <v>0</v>
      </c>
      <c r="BJ176" s="21" t="s">
        <v>89</v>
      </c>
      <c r="BK176" s="104">
        <f>ROUND(L176*K176,2)</f>
        <v>0</v>
      </c>
      <c r="BL176" s="21" t="s">
        <v>182</v>
      </c>
      <c r="BM176" s="21" t="s">
        <v>284</v>
      </c>
    </row>
    <row r="177" spans="2:65" s="11" customFormat="1" ht="31.5" customHeight="1">
      <c r="B177" s="173"/>
      <c r="C177" s="174"/>
      <c r="D177" s="174"/>
      <c r="E177" s="175" t="s">
        <v>5</v>
      </c>
      <c r="F177" s="278" t="s">
        <v>221</v>
      </c>
      <c r="G177" s="279"/>
      <c r="H177" s="279"/>
      <c r="I177" s="279"/>
      <c r="J177" s="174"/>
      <c r="K177" s="176" t="s">
        <v>5</v>
      </c>
      <c r="L177" s="174"/>
      <c r="M177" s="174"/>
      <c r="N177" s="174"/>
      <c r="O177" s="174"/>
      <c r="P177" s="174"/>
      <c r="Q177" s="174"/>
      <c r="R177" s="177"/>
      <c r="T177" s="178"/>
      <c r="U177" s="174"/>
      <c r="V177" s="174"/>
      <c r="W177" s="174"/>
      <c r="X177" s="174"/>
      <c r="Y177" s="174"/>
      <c r="Z177" s="174"/>
      <c r="AA177" s="179"/>
      <c r="AT177" s="180" t="s">
        <v>185</v>
      </c>
      <c r="AU177" s="180" t="s">
        <v>24</v>
      </c>
      <c r="AV177" s="11" t="s">
        <v>89</v>
      </c>
      <c r="AW177" s="11" t="s">
        <v>41</v>
      </c>
      <c r="AX177" s="11" t="s">
        <v>84</v>
      </c>
      <c r="AY177" s="180" t="s">
        <v>177</v>
      </c>
    </row>
    <row r="178" spans="2:65" s="10" customFormat="1" ht="22.5" customHeight="1">
      <c r="B178" s="165"/>
      <c r="C178" s="166"/>
      <c r="D178" s="166"/>
      <c r="E178" s="167" t="s">
        <v>5</v>
      </c>
      <c r="F178" s="280" t="s">
        <v>285</v>
      </c>
      <c r="G178" s="281"/>
      <c r="H178" s="281"/>
      <c r="I178" s="281"/>
      <c r="J178" s="166"/>
      <c r="K178" s="168">
        <v>27.72</v>
      </c>
      <c r="L178" s="166"/>
      <c r="M178" s="166"/>
      <c r="N178" s="166"/>
      <c r="O178" s="166"/>
      <c r="P178" s="166"/>
      <c r="Q178" s="166"/>
      <c r="R178" s="169"/>
      <c r="T178" s="170"/>
      <c r="U178" s="166"/>
      <c r="V178" s="166"/>
      <c r="W178" s="166"/>
      <c r="X178" s="166"/>
      <c r="Y178" s="166"/>
      <c r="Z178" s="166"/>
      <c r="AA178" s="171"/>
      <c r="AT178" s="172" t="s">
        <v>185</v>
      </c>
      <c r="AU178" s="172" t="s">
        <v>24</v>
      </c>
      <c r="AV178" s="10" t="s">
        <v>24</v>
      </c>
      <c r="AW178" s="10" t="s">
        <v>41</v>
      </c>
      <c r="AX178" s="10" t="s">
        <v>89</v>
      </c>
      <c r="AY178" s="172" t="s">
        <v>177</v>
      </c>
    </row>
    <row r="179" spans="2:65" s="1" customFormat="1" ht="22.5" customHeight="1">
      <c r="B179" s="129"/>
      <c r="C179" s="158" t="s">
        <v>286</v>
      </c>
      <c r="D179" s="158" t="s">
        <v>178</v>
      </c>
      <c r="E179" s="159" t="s">
        <v>287</v>
      </c>
      <c r="F179" s="276" t="s">
        <v>288</v>
      </c>
      <c r="G179" s="276"/>
      <c r="H179" s="276"/>
      <c r="I179" s="276"/>
      <c r="J179" s="160" t="s">
        <v>272</v>
      </c>
      <c r="K179" s="161">
        <v>27.72</v>
      </c>
      <c r="L179" s="277">
        <v>0</v>
      </c>
      <c r="M179" s="277"/>
      <c r="N179" s="270">
        <f>ROUND(L179*K179,2)</f>
        <v>0</v>
      </c>
      <c r="O179" s="270"/>
      <c r="P179" s="270"/>
      <c r="Q179" s="270"/>
      <c r="R179" s="132"/>
      <c r="T179" s="162" t="s">
        <v>5</v>
      </c>
      <c r="U179" s="48" t="s">
        <v>49</v>
      </c>
      <c r="V179" s="40"/>
      <c r="W179" s="163">
        <f>V179*K179</f>
        <v>0</v>
      </c>
      <c r="X179" s="163">
        <v>0</v>
      </c>
      <c r="Y179" s="163">
        <f>X179*K179</f>
        <v>0</v>
      </c>
      <c r="Z179" s="163">
        <v>0</v>
      </c>
      <c r="AA179" s="164">
        <f>Z179*K179</f>
        <v>0</v>
      </c>
      <c r="AR179" s="21" t="s">
        <v>182</v>
      </c>
      <c r="AT179" s="21" t="s">
        <v>178</v>
      </c>
      <c r="AU179" s="21" t="s">
        <v>24</v>
      </c>
      <c r="AY179" s="21" t="s">
        <v>177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21" t="s">
        <v>89</v>
      </c>
      <c r="BK179" s="104">
        <f>ROUND(L179*K179,2)</f>
        <v>0</v>
      </c>
      <c r="BL179" s="21" t="s">
        <v>182</v>
      </c>
      <c r="BM179" s="21" t="s">
        <v>289</v>
      </c>
    </row>
    <row r="180" spans="2:65" s="10" customFormat="1" ht="22.5" customHeight="1">
      <c r="B180" s="165"/>
      <c r="C180" s="166"/>
      <c r="D180" s="166"/>
      <c r="E180" s="167" t="s">
        <v>5</v>
      </c>
      <c r="F180" s="271" t="s">
        <v>290</v>
      </c>
      <c r="G180" s="272"/>
      <c r="H180" s="272"/>
      <c r="I180" s="272"/>
      <c r="J180" s="166"/>
      <c r="K180" s="168">
        <v>27.72</v>
      </c>
      <c r="L180" s="166"/>
      <c r="M180" s="166"/>
      <c r="N180" s="166"/>
      <c r="O180" s="166"/>
      <c r="P180" s="166"/>
      <c r="Q180" s="166"/>
      <c r="R180" s="169"/>
      <c r="T180" s="170"/>
      <c r="U180" s="166"/>
      <c r="V180" s="166"/>
      <c r="W180" s="166"/>
      <c r="X180" s="166"/>
      <c r="Y180" s="166"/>
      <c r="Z180" s="166"/>
      <c r="AA180" s="171"/>
      <c r="AT180" s="172" t="s">
        <v>185</v>
      </c>
      <c r="AU180" s="172" t="s">
        <v>24</v>
      </c>
      <c r="AV180" s="10" t="s">
        <v>24</v>
      </c>
      <c r="AW180" s="10" t="s">
        <v>41</v>
      </c>
      <c r="AX180" s="10" t="s">
        <v>89</v>
      </c>
      <c r="AY180" s="172" t="s">
        <v>177</v>
      </c>
    </row>
    <row r="181" spans="2:65" s="1" customFormat="1" ht="31.5" customHeight="1">
      <c r="B181" s="129"/>
      <c r="C181" s="158" t="s">
        <v>291</v>
      </c>
      <c r="D181" s="158" t="s">
        <v>178</v>
      </c>
      <c r="E181" s="159" t="s">
        <v>292</v>
      </c>
      <c r="F181" s="276" t="s">
        <v>293</v>
      </c>
      <c r="G181" s="276"/>
      <c r="H181" s="276"/>
      <c r="I181" s="276"/>
      <c r="J181" s="160" t="s">
        <v>209</v>
      </c>
      <c r="K181" s="161">
        <v>47.084000000000003</v>
      </c>
      <c r="L181" s="277">
        <v>0</v>
      </c>
      <c r="M181" s="277"/>
      <c r="N181" s="270">
        <f>ROUND(L181*K181,2)</f>
        <v>0</v>
      </c>
      <c r="O181" s="270"/>
      <c r="P181" s="270"/>
      <c r="Q181" s="270"/>
      <c r="R181" s="132"/>
      <c r="T181" s="162" t="s">
        <v>5</v>
      </c>
      <c r="U181" s="48" t="s">
        <v>49</v>
      </c>
      <c r="V181" s="40"/>
      <c r="W181" s="163">
        <f>V181*K181</f>
        <v>0</v>
      </c>
      <c r="X181" s="163">
        <v>4.6000000000000001E-4</v>
      </c>
      <c r="Y181" s="163">
        <f>X181*K181</f>
        <v>2.1658640000000003E-2</v>
      </c>
      <c r="Z181" s="163">
        <v>0</v>
      </c>
      <c r="AA181" s="164">
        <f>Z181*K181</f>
        <v>0</v>
      </c>
      <c r="AR181" s="21" t="s">
        <v>182</v>
      </c>
      <c r="AT181" s="21" t="s">
        <v>178</v>
      </c>
      <c r="AU181" s="21" t="s">
        <v>24</v>
      </c>
      <c r="AY181" s="21" t="s">
        <v>177</v>
      </c>
      <c r="BE181" s="104">
        <f>IF(U181="základní",N181,0)</f>
        <v>0</v>
      </c>
      <c r="BF181" s="104">
        <f>IF(U181="snížená",N181,0)</f>
        <v>0</v>
      </c>
      <c r="BG181" s="104">
        <f>IF(U181="zákl. přenesená",N181,0)</f>
        <v>0</v>
      </c>
      <c r="BH181" s="104">
        <f>IF(U181="sníž. přenesená",N181,0)</f>
        <v>0</v>
      </c>
      <c r="BI181" s="104">
        <f>IF(U181="nulová",N181,0)</f>
        <v>0</v>
      </c>
      <c r="BJ181" s="21" t="s">
        <v>89</v>
      </c>
      <c r="BK181" s="104">
        <f>ROUND(L181*K181,2)</f>
        <v>0</v>
      </c>
      <c r="BL181" s="21" t="s">
        <v>182</v>
      </c>
      <c r="BM181" s="21" t="s">
        <v>294</v>
      </c>
    </row>
    <row r="182" spans="2:65" s="10" customFormat="1" ht="22.5" customHeight="1">
      <c r="B182" s="165"/>
      <c r="C182" s="166"/>
      <c r="D182" s="166"/>
      <c r="E182" s="167" t="s">
        <v>5</v>
      </c>
      <c r="F182" s="271" t="s">
        <v>222</v>
      </c>
      <c r="G182" s="272"/>
      <c r="H182" s="272"/>
      <c r="I182" s="272"/>
      <c r="J182" s="166"/>
      <c r="K182" s="168">
        <v>47.084000000000003</v>
      </c>
      <c r="L182" s="166"/>
      <c r="M182" s="166"/>
      <c r="N182" s="166"/>
      <c r="O182" s="166"/>
      <c r="P182" s="166"/>
      <c r="Q182" s="166"/>
      <c r="R182" s="169"/>
      <c r="T182" s="170"/>
      <c r="U182" s="166"/>
      <c r="V182" s="166"/>
      <c r="W182" s="166"/>
      <c r="X182" s="166"/>
      <c r="Y182" s="166"/>
      <c r="Z182" s="166"/>
      <c r="AA182" s="171"/>
      <c r="AT182" s="172" t="s">
        <v>185</v>
      </c>
      <c r="AU182" s="172" t="s">
        <v>24</v>
      </c>
      <c r="AV182" s="10" t="s">
        <v>24</v>
      </c>
      <c r="AW182" s="10" t="s">
        <v>41</v>
      </c>
      <c r="AX182" s="10" t="s">
        <v>89</v>
      </c>
      <c r="AY182" s="172" t="s">
        <v>177</v>
      </c>
    </row>
    <row r="183" spans="2:65" s="1" customFormat="1" ht="31.5" customHeight="1">
      <c r="B183" s="129"/>
      <c r="C183" s="158" t="s">
        <v>10</v>
      </c>
      <c r="D183" s="158" t="s">
        <v>178</v>
      </c>
      <c r="E183" s="159" t="s">
        <v>295</v>
      </c>
      <c r="F183" s="276" t="s">
        <v>296</v>
      </c>
      <c r="G183" s="276"/>
      <c r="H183" s="276"/>
      <c r="I183" s="276"/>
      <c r="J183" s="160" t="s">
        <v>209</v>
      </c>
      <c r="K183" s="161">
        <v>47.084000000000003</v>
      </c>
      <c r="L183" s="277">
        <v>0</v>
      </c>
      <c r="M183" s="277"/>
      <c r="N183" s="270">
        <f>ROUND(L183*K183,2)</f>
        <v>0</v>
      </c>
      <c r="O183" s="270"/>
      <c r="P183" s="270"/>
      <c r="Q183" s="270"/>
      <c r="R183" s="132"/>
      <c r="T183" s="162" t="s">
        <v>5</v>
      </c>
      <c r="U183" s="48" t="s">
        <v>49</v>
      </c>
      <c r="V183" s="40"/>
      <c r="W183" s="163">
        <f>V183*K183</f>
        <v>0</v>
      </c>
      <c r="X183" s="163">
        <v>0</v>
      </c>
      <c r="Y183" s="163">
        <f>X183*K183</f>
        <v>0</v>
      </c>
      <c r="Z183" s="163">
        <v>0</v>
      </c>
      <c r="AA183" s="164">
        <f>Z183*K183</f>
        <v>0</v>
      </c>
      <c r="AR183" s="21" t="s">
        <v>182</v>
      </c>
      <c r="AT183" s="21" t="s">
        <v>178</v>
      </c>
      <c r="AU183" s="21" t="s">
        <v>24</v>
      </c>
      <c r="AY183" s="21" t="s">
        <v>177</v>
      </c>
      <c r="BE183" s="104">
        <f>IF(U183="základní",N183,0)</f>
        <v>0</v>
      </c>
      <c r="BF183" s="104">
        <f>IF(U183="snížená",N183,0)</f>
        <v>0</v>
      </c>
      <c r="BG183" s="104">
        <f>IF(U183="zákl. přenesená",N183,0)</f>
        <v>0</v>
      </c>
      <c r="BH183" s="104">
        <f>IF(U183="sníž. přenesená",N183,0)</f>
        <v>0</v>
      </c>
      <c r="BI183" s="104">
        <f>IF(U183="nulová",N183,0)</f>
        <v>0</v>
      </c>
      <c r="BJ183" s="21" t="s">
        <v>89</v>
      </c>
      <c r="BK183" s="104">
        <f>ROUND(L183*K183,2)</f>
        <v>0</v>
      </c>
      <c r="BL183" s="21" t="s">
        <v>182</v>
      </c>
      <c r="BM183" s="21" t="s">
        <v>297</v>
      </c>
    </row>
    <row r="184" spans="2:65" s="10" customFormat="1" ht="22.5" customHeight="1">
      <c r="B184" s="165"/>
      <c r="C184" s="166"/>
      <c r="D184" s="166"/>
      <c r="E184" s="167" t="s">
        <v>5</v>
      </c>
      <c r="F184" s="271" t="s">
        <v>107</v>
      </c>
      <c r="G184" s="272"/>
      <c r="H184" s="272"/>
      <c r="I184" s="272"/>
      <c r="J184" s="166"/>
      <c r="K184" s="168">
        <v>47.084000000000003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185</v>
      </c>
      <c r="AU184" s="172" t="s">
        <v>24</v>
      </c>
      <c r="AV184" s="10" t="s">
        <v>24</v>
      </c>
      <c r="AW184" s="10" t="s">
        <v>41</v>
      </c>
      <c r="AX184" s="10" t="s">
        <v>89</v>
      </c>
      <c r="AY184" s="172" t="s">
        <v>177</v>
      </c>
    </row>
    <row r="185" spans="2:65" s="1" customFormat="1" ht="31.5" customHeight="1">
      <c r="B185" s="129"/>
      <c r="C185" s="158" t="s">
        <v>298</v>
      </c>
      <c r="D185" s="158" t="s">
        <v>178</v>
      </c>
      <c r="E185" s="159" t="s">
        <v>299</v>
      </c>
      <c r="F185" s="276" t="s">
        <v>300</v>
      </c>
      <c r="G185" s="276"/>
      <c r="H185" s="276"/>
      <c r="I185" s="276"/>
      <c r="J185" s="160" t="s">
        <v>209</v>
      </c>
      <c r="K185" s="161">
        <v>41.128</v>
      </c>
      <c r="L185" s="277">
        <v>0</v>
      </c>
      <c r="M185" s="277"/>
      <c r="N185" s="270">
        <f>ROUND(L185*K185,2)</f>
        <v>0</v>
      </c>
      <c r="O185" s="270"/>
      <c r="P185" s="270"/>
      <c r="Q185" s="270"/>
      <c r="R185" s="132"/>
      <c r="T185" s="162" t="s">
        <v>5</v>
      </c>
      <c r="U185" s="48" t="s">
        <v>49</v>
      </c>
      <c r="V185" s="40"/>
      <c r="W185" s="163">
        <f>V185*K185</f>
        <v>0</v>
      </c>
      <c r="X185" s="163">
        <v>0</v>
      </c>
      <c r="Y185" s="163">
        <f>X185*K185</f>
        <v>0</v>
      </c>
      <c r="Z185" s="163">
        <v>0</v>
      </c>
      <c r="AA185" s="164">
        <f>Z185*K185</f>
        <v>0</v>
      </c>
      <c r="AR185" s="21" t="s">
        <v>182</v>
      </c>
      <c r="AT185" s="21" t="s">
        <v>178</v>
      </c>
      <c r="AU185" s="21" t="s">
        <v>24</v>
      </c>
      <c r="AY185" s="21" t="s">
        <v>177</v>
      </c>
      <c r="BE185" s="104">
        <f>IF(U185="základní",N185,0)</f>
        <v>0</v>
      </c>
      <c r="BF185" s="104">
        <f>IF(U185="snížená",N185,0)</f>
        <v>0</v>
      </c>
      <c r="BG185" s="104">
        <f>IF(U185="zákl. přenesená",N185,0)</f>
        <v>0</v>
      </c>
      <c r="BH185" s="104">
        <f>IF(U185="sníž. přenesená",N185,0)</f>
        <v>0</v>
      </c>
      <c r="BI185" s="104">
        <f>IF(U185="nulová",N185,0)</f>
        <v>0</v>
      </c>
      <c r="BJ185" s="21" t="s">
        <v>89</v>
      </c>
      <c r="BK185" s="104">
        <f>ROUND(L185*K185,2)</f>
        <v>0</v>
      </c>
      <c r="BL185" s="21" t="s">
        <v>182</v>
      </c>
      <c r="BM185" s="21" t="s">
        <v>301</v>
      </c>
    </row>
    <row r="186" spans="2:65" s="10" customFormat="1" ht="22.5" customHeight="1">
      <c r="B186" s="165"/>
      <c r="C186" s="166"/>
      <c r="D186" s="166"/>
      <c r="E186" s="167" t="s">
        <v>5</v>
      </c>
      <c r="F186" s="271" t="s">
        <v>249</v>
      </c>
      <c r="G186" s="272"/>
      <c r="H186" s="272"/>
      <c r="I186" s="272"/>
      <c r="J186" s="166"/>
      <c r="K186" s="168">
        <v>29.356999999999999</v>
      </c>
      <c r="L186" s="166"/>
      <c r="M186" s="166"/>
      <c r="N186" s="166"/>
      <c r="O186" s="166"/>
      <c r="P186" s="166"/>
      <c r="Q186" s="166"/>
      <c r="R186" s="169"/>
      <c r="T186" s="170"/>
      <c r="U186" s="166"/>
      <c r="V186" s="166"/>
      <c r="W186" s="166"/>
      <c r="X186" s="166"/>
      <c r="Y186" s="166"/>
      <c r="Z186" s="166"/>
      <c r="AA186" s="171"/>
      <c r="AT186" s="172" t="s">
        <v>185</v>
      </c>
      <c r="AU186" s="172" t="s">
        <v>24</v>
      </c>
      <c r="AV186" s="10" t="s">
        <v>24</v>
      </c>
      <c r="AW186" s="10" t="s">
        <v>41</v>
      </c>
      <c r="AX186" s="10" t="s">
        <v>84</v>
      </c>
      <c r="AY186" s="172" t="s">
        <v>177</v>
      </c>
    </row>
    <row r="187" spans="2:65" s="10" customFormat="1" ht="22.5" customHeight="1">
      <c r="B187" s="165"/>
      <c r="C187" s="166"/>
      <c r="D187" s="166"/>
      <c r="E187" s="167" t="s">
        <v>5</v>
      </c>
      <c r="F187" s="280" t="s">
        <v>302</v>
      </c>
      <c r="G187" s="281"/>
      <c r="H187" s="281"/>
      <c r="I187" s="281"/>
      <c r="J187" s="166"/>
      <c r="K187" s="168">
        <v>11.771000000000001</v>
      </c>
      <c r="L187" s="166"/>
      <c r="M187" s="166"/>
      <c r="N187" s="166"/>
      <c r="O187" s="166"/>
      <c r="P187" s="166"/>
      <c r="Q187" s="166"/>
      <c r="R187" s="169"/>
      <c r="T187" s="170"/>
      <c r="U187" s="166"/>
      <c r="V187" s="166"/>
      <c r="W187" s="166"/>
      <c r="X187" s="166"/>
      <c r="Y187" s="166"/>
      <c r="Z187" s="166"/>
      <c r="AA187" s="171"/>
      <c r="AT187" s="172" t="s">
        <v>185</v>
      </c>
      <c r="AU187" s="172" t="s">
        <v>24</v>
      </c>
      <c r="AV187" s="10" t="s">
        <v>24</v>
      </c>
      <c r="AW187" s="10" t="s">
        <v>41</v>
      </c>
      <c r="AX187" s="10" t="s">
        <v>84</v>
      </c>
      <c r="AY187" s="172" t="s">
        <v>177</v>
      </c>
    </row>
    <row r="188" spans="2:65" s="13" customFormat="1" ht="22.5" customHeight="1">
      <c r="B188" s="189"/>
      <c r="C188" s="190"/>
      <c r="D188" s="190"/>
      <c r="E188" s="191" t="s">
        <v>5</v>
      </c>
      <c r="F188" s="284" t="s">
        <v>248</v>
      </c>
      <c r="G188" s="285"/>
      <c r="H188" s="285"/>
      <c r="I188" s="285"/>
      <c r="J188" s="190"/>
      <c r="K188" s="192">
        <v>41.128</v>
      </c>
      <c r="L188" s="190"/>
      <c r="M188" s="190"/>
      <c r="N188" s="190"/>
      <c r="O188" s="190"/>
      <c r="P188" s="190"/>
      <c r="Q188" s="190"/>
      <c r="R188" s="193"/>
      <c r="T188" s="194"/>
      <c r="U188" s="190"/>
      <c r="V188" s="190"/>
      <c r="W188" s="190"/>
      <c r="X188" s="190"/>
      <c r="Y188" s="190"/>
      <c r="Z188" s="190"/>
      <c r="AA188" s="195"/>
      <c r="AT188" s="196" t="s">
        <v>185</v>
      </c>
      <c r="AU188" s="196" t="s">
        <v>24</v>
      </c>
      <c r="AV188" s="13" t="s">
        <v>182</v>
      </c>
      <c r="AW188" s="13" t="s">
        <v>41</v>
      </c>
      <c r="AX188" s="13" t="s">
        <v>89</v>
      </c>
      <c r="AY188" s="196" t="s">
        <v>177</v>
      </c>
    </row>
    <row r="189" spans="2:65" s="1" customFormat="1" ht="31.5" customHeight="1">
      <c r="B189" s="129"/>
      <c r="C189" s="158" t="s">
        <v>303</v>
      </c>
      <c r="D189" s="158" t="s">
        <v>178</v>
      </c>
      <c r="E189" s="159" t="s">
        <v>304</v>
      </c>
      <c r="F189" s="276" t="s">
        <v>305</v>
      </c>
      <c r="G189" s="276"/>
      <c r="H189" s="276"/>
      <c r="I189" s="276"/>
      <c r="J189" s="160" t="s">
        <v>209</v>
      </c>
      <c r="K189" s="161">
        <v>40.494</v>
      </c>
      <c r="L189" s="277">
        <v>0</v>
      </c>
      <c r="M189" s="277"/>
      <c r="N189" s="270">
        <f>ROUND(L189*K189,2)</f>
        <v>0</v>
      </c>
      <c r="O189" s="270"/>
      <c r="P189" s="270"/>
      <c r="Q189" s="270"/>
      <c r="R189" s="132"/>
      <c r="T189" s="162" t="s">
        <v>5</v>
      </c>
      <c r="U189" s="48" t="s">
        <v>49</v>
      </c>
      <c r="V189" s="40"/>
      <c r="W189" s="163">
        <f>V189*K189</f>
        <v>0</v>
      </c>
      <c r="X189" s="163">
        <v>0</v>
      </c>
      <c r="Y189" s="163">
        <f>X189*K189</f>
        <v>0</v>
      </c>
      <c r="Z189" s="163">
        <v>0</v>
      </c>
      <c r="AA189" s="164">
        <f>Z189*K189</f>
        <v>0</v>
      </c>
      <c r="AR189" s="21" t="s">
        <v>182</v>
      </c>
      <c r="AT189" s="21" t="s">
        <v>178</v>
      </c>
      <c r="AU189" s="21" t="s">
        <v>24</v>
      </c>
      <c r="AY189" s="21" t="s">
        <v>177</v>
      </c>
      <c r="BE189" s="104">
        <f>IF(U189="základní",N189,0)</f>
        <v>0</v>
      </c>
      <c r="BF189" s="104">
        <f>IF(U189="snížená",N189,0)</f>
        <v>0</v>
      </c>
      <c r="BG189" s="104">
        <f>IF(U189="zákl. přenesená",N189,0)</f>
        <v>0</v>
      </c>
      <c r="BH189" s="104">
        <f>IF(U189="sníž. přenesená",N189,0)</f>
        <v>0</v>
      </c>
      <c r="BI189" s="104">
        <f>IF(U189="nulová",N189,0)</f>
        <v>0</v>
      </c>
      <c r="BJ189" s="21" t="s">
        <v>89</v>
      </c>
      <c r="BK189" s="104">
        <f>ROUND(L189*K189,2)</f>
        <v>0</v>
      </c>
      <c r="BL189" s="21" t="s">
        <v>182</v>
      </c>
      <c r="BM189" s="21" t="s">
        <v>306</v>
      </c>
    </row>
    <row r="190" spans="2:65" s="10" customFormat="1" ht="22.5" customHeight="1">
      <c r="B190" s="165"/>
      <c r="C190" s="166"/>
      <c r="D190" s="166"/>
      <c r="E190" s="167" t="s">
        <v>5</v>
      </c>
      <c r="F190" s="271" t="s">
        <v>259</v>
      </c>
      <c r="G190" s="272"/>
      <c r="H190" s="272"/>
      <c r="I190" s="272"/>
      <c r="J190" s="166"/>
      <c r="K190" s="168">
        <v>5.181</v>
      </c>
      <c r="L190" s="166"/>
      <c r="M190" s="166"/>
      <c r="N190" s="166"/>
      <c r="O190" s="166"/>
      <c r="P190" s="166"/>
      <c r="Q190" s="166"/>
      <c r="R190" s="169"/>
      <c r="T190" s="170"/>
      <c r="U190" s="166"/>
      <c r="V190" s="166"/>
      <c r="W190" s="166"/>
      <c r="X190" s="166"/>
      <c r="Y190" s="166"/>
      <c r="Z190" s="166"/>
      <c r="AA190" s="171"/>
      <c r="AT190" s="172" t="s">
        <v>185</v>
      </c>
      <c r="AU190" s="172" t="s">
        <v>24</v>
      </c>
      <c r="AV190" s="10" t="s">
        <v>24</v>
      </c>
      <c r="AW190" s="10" t="s">
        <v>41</v>
      </c>
      <c r="AX190" s="10" t="s">
        <v>84</v>
      </c>
      <c r="AY190" s="172" t="s">
        <v>177</v>
      </c>
    </row>
    <row r="191" spans="2:65" s="10" customFormat="1" ht="22.5" customHeight="1">
      <c r="B191" s="165"/>
      <c r="C191" s="166"/>
      <c r="D191" s="166"/>
      <c r="E191" s="167" t="s">
        <v>5</v>
      </c>
      <c r="F191" s="280" t="s">
        <v>307</v>
      </c>
      <c r="G191" s="281"/>
      <c r="H191" s="281"/>
      <c r="I191" s="281"/>
      <c r="J191" s="166"/>
      <c r="K191" s="168">
        <v>35.313000000000002</v>
      </c>
      <c r="L191" s="166"/>
      <c r="M191" s="166"/>
      <c r="N191" s="166"/>
      <c r="O191" s="166"/>
      <c r="P191" s="166"/>
      <c r="Q191" s="166"/>
      <c r="R191" s="169"/>
      <c r="T191" s="170"/>
      <c r="U191" s="166"/>
      <c r="V191" s="166"/>
      <c r="W191" s="166"/>
      <c r="X191" s="166"/>
      <c r="Y191" s="166"/>
      <c r="Z191" s="166"/>
      <c r="AA191" s="171"/>
      <c r="AT191" s="172" t="s">
        <v>185</v>
      </c>
      <c r="AU191" s="172" t="s">
        <v>24</v>
      </c>
      <c r="AV191" s="10" t="s">
        <v>24</v>
      </c>
      <c r="AW191" s="10" t="s">
        <v>41</v>
      </c>
      <c r="AX191" s="10" t="s">
        <v>84</v>
      </c>
      <c r="AY191" s="172" t="s">
        <v>177</v>
      </c>
    </row>
    <row r="192" spans="2:65" s="13" customFormat="1" ht="22.5" customHeight="1">
      <c r="B192" s="189"/>
      <c r="C192" s="190"/>
      <c r="D192" s="190"/>
      <c r="E192" s="191" t="s">
        <v>5</v>
      </c>
      <c r="F192" s="284" t="s">
        <v>248</v>
      </c>
      <c r="G192" s="285"/>
      <c r="H192" s="285"/>
      <c r="I192" s="285"/>
      <c r="J192" s="190"/>
      <c r="K192" s="192">
        <v>40.494</v>
      </c>
      <c r="L192" s="190"/>
      <c r="M192" s="190"/>
      <c r="N192" s="190"/>
      <c r="O192" s="190"/>
      <c r="P192" s="190"/>
      <c r="Q192" s="190"/>
      <c r="R192" s="193"/>
      <c r="T192" s="194"/>
      <c r="U192" s="190"/>
      <c r="V192" s="190"/>
      <c r="W192" s="190"/>
      <c r="X192" s="190"/>
      <c r="Y192" s="190"/>
      <c r="Z192" s="190"/>
      <c r="AA192" s="195"/>
      <c r="AT192" s="196" t="s">
        <v>185</v>
      </c>
      <c r="AU192" s="196" t="s">
        <v>24</v>
      </c>
      <c r="AV192" s="13" t="s">
        <v>182</v>
      </c>
      <c r="AW192" s="13" t="s">
        <v>41</v>
      </c>
      <c r="AX192" s="13" t="s">
        <v>89</v>
      </c>
      <c r="AY192" s="196" t="s">
        <v>177</v>
      </c>
    </row>
    <row r="193" spans="2:65" s="1" customFormat="1" ht="31.5" customHeight="1">
      <c r="B193" s="129"/>
      <c r="C193" s="158" t="s">
        <v>308</v>
      </c>
      <c r="D193" s="158" t="s">
        <v>178</v>
      </c>
      <c r="E193" s="159" t="s">
        <v>309</v>
      </c>
      <c r="F193" s="276" t="s">
        <v>310</v>
      </c>
      <c r="G193" s="276"/>
      <c r="H193" s="276"/>
      <c r="I193" s="276"/>
      <c r="J193" s="160" t="s">
        <v>209</v>
      </c>
      <c r="K193" s="161">
        <v>81.622</v>
      </c>
      <c r="L193" s="277">
        <v>0</v>
      </c>
      <c r="M193" s="277"/>
      <c r="N193" s="270">
        <f>ROUND(L193*K193,2)</f>
        <v>0</v>
      </c>
      <c r="O193" s="270"/>
      <c r="P193" s="270"/>
      <c r="Q193" s="270"/>
      <c r="R193" s="132"/>
      <c r="T193" s="162" t="s">
        <v>5</v>
      </c>
      <c r="U193" s="48" t="s">
        <v>49</v>
      </c>
      <c r="V193" s="40"/>
      <c r="W193" s="163">
        <f>V193*K193</f>
        <v>0</v>
      </c>
      <c r="X193" s="163">
        <v>0</v>
      </c>
      <c r="Y193" s="163">
        <f>X193*K193</f>
        <v>0</v>
      </c>
      <c r="Z193" s="163">
        <v>0</v>
      </c>
      <c r="AA193" s="164">
        <f>Z193*K193</f>
        <v>0</v>
      </c>
      <c r="AR193" s="21" t="s">
        <v>182</v>
      </c>
      <c r="AT193" s="21" t="s">
        <v>178</v>
      </c>
      <c r="AU193" s="21" t="s">
        <v>24</v>
      </c>
      <c r="AY193" s="21" t="s">
        <v>177</v>
      </c>
      <c r="BE193" s="104">
        <f>IF(U193="základní",N193,0)</f>
        <v>0</v>
      </c>
      <c r="BF193" s="104">
        <f>IF(U193="snížená",N193,0)</f>
        <v>0</v>
      </c>
      <c r="BG193" s="104">
        <f>IF(U193="zákl. přenesená",N193,0)</f>
        <v>0</v>
      </c>
      <c r="BH193" s="104">
        <f>IF(U193="sníž. přenesená",N193,0)</f>
        <v>0</v>
      </c>
      <c r="BI193" s="104">
        <f>IF(U193="nulová",N193,0)</f>
        <v>0</v>
      </c>
      <c r="BJ193" s="21" t="s">
        <v>89</v>
      </c>
      <c r="BK193" s="104">
        <f>ROUND(L193*K193,2)</f>
        <v>0</v>
      </c>
      <c r="BL193" s="21" t="s">
        <v>182</v>
      </c>
      <c r="BM193" s="21" t="s">
        <v>311</v>
      </c>
    </row>
    <row r="194" spans="2:65" s="10" customFormat="1" ht="22.5" customHeight="1">
      <c r="B194" s="165"/>
      <c r="C194" s="166"/>
      <c r="D194" s="166"/>
      <c r="E194" s="167" t="s">
        <v>5</v>
      </c>
      <c r="F194" s="271" t="s">
        <v>312</v>
      </c>
      <c r="G194" s="272"/>
      <c r="H194" s="272"/>
      <c r="I194" s="272"/>
      <c r="J194" s="166"/>
      <c r="K194" s="168">
        <v>81.622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185</v>
      </c>
      <c r="AU194" s="172" t="s">
        <v>24</v>
      </c>
      <c r="AV194" s="10" t="s">
        <v>24</v>
      </c>
      <c r="AW194" s="10" t="s">
        <v>41</v>
      </c>
      <c r="AX194" s="10" t="s">
        <v>89</v>
      </c>
      <c r="AY194" s="172" t="s">
        <v>177</v>
      </c>
    </row>
    <row r="195" spans="2:65" s="1" customFormat="1" ht="22.5" customHeight="1">
      <c r="B195" s="129"/>
      <c r="C195" s="158" t="s">
        <v>313</v>
      </c>
      <c r="D195" s="158" t="s">
        <v>178</v>
      </c>
      <c r="E195" s="159" t="s">
        <v>314</v>
      </c>
      <c r="F195" s="276" t="s">
        <v>315</v>
      </c>
      <c r="G195" s="276"/>
      <c r="H195" s="276"/>
      <c r="I195" s="276"/>
      <c r="J195" s="160" t="s">
        <v>209</v>
      </c>
      <c r="K195" s="161">
        <v>81.622</v>
      </c>
      <c r="L195" s="277">
        <v>0</v>
      </c>
      <c r="M195" s="277"/>
      <c r="N195" s="270">
        <f>ROUND(L195*K195,2)</f>
        <v>0</v>
      </c>
      <c r="O195" s="270"/>
      <c r="P195" s="270"/>
      <c r="Q195" s="270"/>
      <c r="R195" s="132"/>
      <c r="T195" s="162" t="s">
        <v>5</v>
      </c>
      <c r="U195" s="48" t="s">
        <v>49</v>
      </c>
      <c r="V195" s="40"/>
      <c r="W195" s="163">
        <f>V195*K195</f>
        <v>0</v>
      </c>
      <c r="X195" s="163">
        <v>0</v>
      </c>
      <c r="Y195" s="163">
        <f>X195*K195</f>
        <v>0</v>
      </c>
      <c r="Z195" s="163">
        <v>0</v>
      </c>
      <c r="AA195" s="164">
        <f>Z195*K195</f>
        <v>0</v>
      </c>
      <c r="AR195" s="21" t="s">
        <v>182</v>
      </c>
      <c r="AT195" s="21" t="s">
        <v>178</v>
      </c>
      <c r="AU195" s="21" t="s">
        <v>24</v>
      </c>
      <c r="AY195" s="21" t="s">
        <v>177</v>
      </c>
      <c r="BE195" s="104">
        <f>IF(U195="základní",N195,0)</f>
        <v>0</v>
      </c>
      <c r="BF195" s="104">
        <f>IF(U195="snížená",N195,0)</f>
        <v>0</v>
      </c>
      <c r="BG195" s="104">
        <f>IF(U195="zákl. přenesená",N195,0)</f>
        <v>0</v>
      </c>
      <c r="BH195" s="104">
        <f>IF(U195="sníž. přenesená",N195,0)</f>
        <v>0</v>
      </c>
      <c r="BI195" s="104">
        <f>IF(U195="nulová",N195,0)</f>
        <v>0</v>
      </c>
      <c r="BJ195" s="21" t="s">
        <v>89</v>
      </c>
      <c r="BK195" s="104">
        <f>ROUND(L195*K195,2)</f>
        <v>0</v>
      </c>
      <c r="BL195" s="21" t="s">
        <v>182</v>
      </c>
      <c r="BM195" s="21" t="s">
        <v>316</v>
      </c>
    </row>
    <row r="196" spans="2:65" s="10" customFormat="1" ht="22.5" customHeight="1">
      <c r="B196" s="165"/>
      <c r="C196" s="166"/>
      <c r="D196" s="166"/>
      <c r="E196" s="167" t="s">
        <v>5</v>
      </c>
      <c r="F196" s="271" t="s">
        <v>317</v>
      </c>
      <c r="G196" s="272"/>
      <c r="H196" s="272"/>
      <c r="I196" s="272"/>
      <c r="J196" s="166"/>
      <c r="K196" s="168">
        <v>81.622</v>
      </c>
      <c r="L196" s="166"/>
      <c r="M196" s="166"/>
      <c r="N196" s="166"/>
      <c r="O196" s="166"/>
      <c r="P196" s="166"/>
      <c r="Q196" s="166"/>
      <c r="R196" s="169"/>
      <c r="T196" s="170"/>
      <c r="U196" s="166"/>
      <c r="V196" s="166"/>
      <c r="W196" s="166"/>
      <c r="X196" s="166"/>
      <c r="Y196" s="166"/>
      <c r="Z196" s="166"/>
      <c r="AA196" s="171"/>
      <c r="AT196" s="172" t="s">
        <v>185</v>
      </c>
      <c r="AU196" s="172" t="s">
        <v>24</v>
      </c>
      <c r="AV196" s="10" t="s">
        <v>24</v>
      </c>
      <c r="AW196" s="10" t="s">
        <v>41</v>
      </c>
      <c r="AX196" s="10" t="s">
        <v>89</v>
      </c>
      <c r="AY196" s="172" t="s">
        <v>177</v>
      </c>
    </row>
    <row r="197" spans="2:65" s="1" customFormat="1" ht="31.5" customHeight="1">
      <c r="B197" s="129"/>
      <c r="C197" s="158" t="s">
        <v>318</v>
      </c>
      <c r="D197" s="158" t="s">
        <v>178</v>
      </c>
      <c r="E197" s="159" t="s">
        <v>319</v>
      </c>
      <c r="F197" s="276" t="s">
        <v>320</v>
      </c>
      <c r="G197" s="276"/>
      <c r="H197" s="276"/>
      <c r="I197" s="276"/>
      <c r="J197" s="160" t="s">
        <v>321</v>
      </c>
      <c r="K197" s="161">
        <v>136.309</v>
      </c>
      <c r="L197" s="277">
        <v>0</v>
      </c>
      <c r="M197" s="277"/>
      <c r="N197" s="270">
        <f>ROUND(L197*K197,2)</f>
        <v>0</v>
      </c>
      <c r="O197" s="270"/>
      <c r="P197" s="270"/>
      <c r="Q197" s="270"/>
      <c r="R197" s="132"/>
      <c r="T197" s="162" t="s">
        <v>5</v>
      </c>
      <c r="U197" s="48" t="s">
        <v>49</v>
      </c>
      <c r="V197" s="40"/>
      <c r="W197" s="163">
        <f>V197*K197</f>
        <v>0</v>
      </c>
      <c r="X197" s="163">
        <v>0</v>
      </c>
      <c r="Y197" s="163">
        <f>X197*K197</f>
        <v>0</v>
      </c>
      <c r="Z197" s="163">
        <v>0</v>
      </c>
      <c r="AA197" s="164">
        <f>Z197*K197</f>
        <v>0</v>
      </c>
      <c r="AR197" s="21" t="s">
        <v>182</v>
      </c>
      <c r="AT197" s="21" t="s">
        <v>178</v>
      </c>
      <c r="AU197" s="21" t="s">
        <v>24</v>
      </c>
      <c r="AY197" s="21" t="s">
        <v>177</v>
      </c>
      <c r="BE197" s="104">
        <f>IF(U197="základní",N197,0)</f>
        <v>0</v>
      </c>
      <c r="BF197" s="104">
        <f>IF(U197="snížená",N197,0)</f>
        <v>0</v>
      </c>
      <c r="BG197" s="104">
        <f>IF(U197="zákl. přenesená",N197,0)</f>
        <v>0</v>
      </c>
      <c r="BH197" s="104">
        <f>IF(U197="sníž. přenesená",N197,0)</f>
        <v>0</v>
      </c>
      <c r="BI197" s="104">
        <f>IF(U197="nulová",N197,0)</f>
        <v>0</v>
      </c>
      <c r="BJ197" s="21" t="s">
        <v>89</v>
      </c>
      <c r="BK197" s="104">
        <f>ROUND(L197*K197,2)</f>
        <v>0</v>
      </c>
      <c r="BL197" s="21" t="s">
        <v>182</v>
      </c>
      <c r="BM197" s="21" t="s">
        <v>322</v>
      </c>
    </row>
    <row r="198" spans="2:65" s="10" customFormat="1" ht="22.5" customHeight="1">
      <c r="B198" s="165"/>
      <c r="C198" s="166"/>
      <c r="D198" s="166"/>
      <c r="E198" s="167" t="s">
        <v>5</v>
      </c>
      <c r="F198" s="271" t="s">
        <v>323</v>
      </c>
      <c r="G198" s="272"/>
      <c r="H198" s="272"/>
      <c r="I198" s="272"/>
      <c r="J198" s="166"/>
      <c r="K198" s="168">
        <v>81.622</v>
      </c>
      <c r="L198" s="166"/>
      <c r="M198" s="166"/>
      <c r="N198" s="166"/>
      <c r="O198" s="166"/>
      <c r="P198" s="166"/>
      <c r="Q198" s="166"/>
      <c r="R198" s="169"/>
      <c r="T198" s="170"/>
      <c r="U198" s="166"/>
      <c r="V198" s="166"/>
      <c r="W198" s="166"/>
      <c r="X198" s="166"/>
      <c r="Y198" s="166"/>
      <c r="Z198" s="166"/>
      <c r="AA198" s="171"/>
      <c r="AT198" s="172" t="s">
        <v>185</v>
      </c>
      <c r="AU198" s="172" t="s">
        <v>24</v>
      </c>
      <c r="AV198" s="10" t="s">
        <v>24</v>
      </c>
      <c r="AW198" s="10" t="s">
        <v>41</v>
      </c>
      <c r="AX198" s="10" t="s">
        <v>89</v>
      </c>
      <c r="AY198" s="172" t="s">
        <v>177</v>
      </c>
    </row>
    <row r="199" spans="2:65" s="1" customFormat="1" ht="31.5" customHeight="1">
      <c r="B199" s="129"/>
      <c r="C199" s="158" t="s">
        <v>324</v>
      </c>
      <c r="D199" s="158" t="s">
        <v>178</v>
      </c>
      <c r="E199" s="159" t="s">
        <v>325</v>
      </c>
      <c r="F199" s="276" t="s">
        <v>326</v>
      </c>
      <c r="G199" s="276"/>
      <c r="H199" s="276"/>
      <c r="I199" s="276"/>
      <c r="J199" s="160" t="s">
        <v>209</v>
      </c>
      <c r="K199" s="161">
        <v>12.862</v>
      </c>
      <c r="L199" s="277">
        <v>0</v>
      </c>
      <c r="M199" s="277"/>
      <c r="N199" s="270">
        <f>ROUND(L199*K199,2)</f>
        <v>0</v>
      </c>
      <c r="O199" s="270"/>
      <c r="P199" s="270"/>
      <c r="Q199" s="270"/>
      <c r="R199" s="132"/>
      <c r="T199" s="162" t="s">
        <v>5</v>
      </c>
      <c r="U199" s="48" t="s">
        <v>49</v>
      </c>
      <c r="V199" s="40"/>
      <c r="W199" s="163">
        <f>V199*K199</f>
        <v>0</v>
      </c>
      <c r="X199" s="163">
        <v>0</v>
      </c>
      <c r="Y199" s="163">
        <f>X199*K199</f>
        <v>0</v>
      </c>
      <c r="Z199" s="163">
        <v>0</v>
      </c>
      <c r="AA199" s="164">
        <f>Z199*K199</f>
        <v>0</v>
      </c>
      <c r="AR199" s="21" t="s">
        <v>182</v>
      </c>
      <c r="AT199" s="21" t="s">
        <v>178</v>
      </c>
      <c r="AU199" s="21" t="s">
        <v>24</v>
      </c>
      <c r="AY199" s="21" t="s">
        <v>177</v>
      </c>
      <c r="BE199" s="104">
        <f>IF(U199="základní",N199,0)</f>
        <v>0</v>
      </c>
      <c r="BF199" s="104">
        <f>IF(U199="snížená",N199,0)</f>
        <v>0</v>
      </c>
      <c r="BG199" s="104">
        <f>IF(U199="zákl. přenesená",N199,0)</f>
        <v>0</v>
      </c>
      <c r="BH199" s="104">
        <f>IF(U199="sníž. přenesená",N199,0)</f>
        <v>0</v>
      </c>
      <c r="BI199" s="104">
        <f>IF(U199="nulová",N199,0)</f>
        <v>0</v>
      </c>
      <c r="BJ199" s="21" t="s">
        <v>89</v>
      </c>
      <c r="BK199" s="104">
        <f>ROUND(L199*K199,2)</f>
        <v>0</v>
      </c>
      <c r="BL199" s="21" t="s">
        <v>182</v>
      </c>
      <c r="BM199" s="21" t="s">
        <v>327</v>
      </c>
    </row>
    <row r="200" spans="2:65" s="10" customFormat="1" ht="22.5" customHeight="1">
      <c r="B200" s="165"/>
      <c r="C200" s="166"/>
      <c r="D200" s="166"/>
      <c r="E200" s="167" t="s">
        <v>108</v>
      </c>
      <c r="F200" s="271" t="s">
        <v>328</v>
      </c>
      <c r="G200" s="272"/>
      <c r="H200" s="272"/>
      <c r="I200" s="272"/>
      <c r="J200" s="166"/>
      <c r="K200" s="168">
        <v>12.862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71"/>
      <c r="AT200" s="172" t="s">
        <v>185</v>
      </c>
      <c r="AU200" s="172" t="s">
        <v>24</v>
      </c>
      <c r="AV200" s="10" t="s">
        <v>24</v>
      </c>
      <c r="AW200" s="10" t="s">
        <v>41</v>
      </c>
      <c r="AX200" s="10" t="s">
        <v>89</v>
      </c>
      <c r="AY200" s="172" t="s">
        <v>177</v>
      </c>
    </row>
    <row r="201" spans="2:65" s="1" customFormat="1" ht="22.5" customHeight="1">
      <c r="B201" s="129"/>
      <c r="C201" s="197" t="s">
        <v>329</v>
      </c>
      <c r="D201" s="197" t="s">
        <v>330</v>
      </c>
      <c r="E201" s="198" t="s">
        <v>331</v>
      </c>
      <c r="F201" s="288" t="s">
        <v>332</v>
      </c>
      <c r="G201" s="288"/>
      <c r="H201" s="288"/>
      <c r="I201" s="288"/>
      <c r="J201" s="199" t="s">
        <v>321</v>
      </c>
      <c r="K201" s="200">
        <v>21.48</v>
      </c>
      <c r="L201" s="289">
        <v>0</v>
      </c>
      <c r="M201" s="289"/>
      <c r="N201" s="290">
        <f>ROUND(L201*K201,2)</f>
        <v>0</v>
      </c>
      <c r="O201" s="270"/>
      <c r="P201" s="270"/>
      <c r="Q201" s="270"/>
      <c r="R201" s="132"/>
      <c r="T201" s="162" t="s">
        <v>5</v>
      </c>
      <c r="U201" s="48" t="s">
        <v>49</v>
      </c>
      <c r="V201" s="40"/>
      <c r="W201" s="163">
        <f>V201*K201</f>
        <v>0</v>
      </c>
      <c r="X201" s="163">
        <v>1</v>
      </c>
      <c r="Y201" s="163">
        <f>X201*K201</f>
        <v>21.48</v>
      </c>
      <c r="Z201" s="163">
        <v>0</v>
      </c>
      <c r="AA201" s="164">
        <f>Z201*K201</f>
        <v>0</v>
      </c>
      <c r="AR201" s="21" t="s">
        <v>217</v>
      </c>
      <c r="AT201" s="21" t="s">
        <v>330</v>
      </c>
      <c r="AU201" s="21" t="s">
        <v>24</v>
      </c>
      <c r="AY201" s="21" t="s">
        <v>177</v>
      </c>
      <c r="BE201" s="104">
        <f>IF(U201="základní",N201,0)</f>
        <v>0</v>
      </c>
      <c r="BF201" s="104">
        <f>IF(U201="snížená",N201,0)</f>
        <v>0</v>
      </c>
      <c r="BG201" s="104">
        <f>IF(U201="zákl. přenesená",N201,0)</f>
        <v>0</v>
      </c>
      <c r="BH201" s="104">
        <f>IF(U201="sníž. přenesená",N201,0)</f>
        <v>0</v>
      </c>
      <c r="BI201" s="104">
        <f>IF(U201="nulová",N201,0)</f>
        <v>0</v>
      </c>
      <c r="BJ201" s="21" t="s">
        <v>89</v>
      </c>
      <c r="BK201" s="104">
        <f>ROUND(L201*K201,2)</f>
        <v>0</v>
      </c>
      <c r="BL201" s="21" t="s">
        <v>182</v>
      </c>
      <c r="BM201" s="21" t="s">
        <v>333</v>
      </c>
    </row>
    <row r="202" spans="2:65" s="10" customFormat="1" ht="22.5" customHeight="1">
      <c r="B202" s="165"/>
      <c r="C202" s="166"/>
      <c r="D202" s="166"/>
      <c r="E202" s="167" t="s">
        <v>5</v>
      </c>
      <c r="F202" s="271" t="s">
        <v>108</v>
      </c>
      <c r="G202" s="272"/>
      <c r="H202" s="272"/>
      <c r="I202" s="272"/>
      <c r="J202" s="166"/>
      <c r="K202" s="168">
        <v>12.862</v>
      </c>
      <c r="L202" s="166"/>
      <c r="M202" s="166"/>
      <c r="N202" s="166"/>
      <c r="O202" s="166"/>
      <c r="P202" s="166"/>
      <c r="Q202" s="166"/>
      <c r="R202" s="169"/>
      <c r="T202" s="170"/>
      <c r="U202" s="166"/>
      <c r="V202" s="166"/>
      <c r="W202" s="166"/>
      <c r="X202" s="166"/>
      <c r="Y202" s="166"/>
      <c r="Z202" s="166"/>
      <c r="AA202" s="171"/>
      <c r="AT202" s="172" t="s">
        <v>185</v>
      </c>
      <c r="AU202" s="172" t="s">
        <v>24</v>
      </c>
      <c r="AV202" s="10" t="s">
        <v>24</v>
      </c>
      <c r="AW202" s="10" t="s">
        <v>41</v>
      </c>
      <c r="AX202" s="10" t="s">
        <v>89</v>
      </c>
      <c r="AY202" s="172" t="s">
        <v>177</v>
      </c>
    </row>
    <row r="203" spans="2:65" s="1" customFormat="1" ht="31.5" customHeight="1">
      <c r="B203" s="129"/>
      <c r="C203" s="158" t="s">
        <v>334</v>
      </c>
      <c r="D203" s="158" t="s">
        <v>178</v>
      </c>
      <c r="E203" s="159" t="s">
        <v>325</v>
      </c>
      <c r="F203" s="276" t="s">
        <v>326</v>
      </c>
      <c r="G203" s="276"/>
      <c r="H203" s="276"/>
      <c r="I203" s="276"/>
      <c r="J203" s="160" t="s">
        <v>209</v>
      </c>
      <c r="K203" s="161">
        <v>23.582999999999998</v>
      </c>
      <c r="L203" s="277">
        <v>0</v>
      </c>
      <c r="M203" s="277"/>
      <c r="N203" s="270">
        <f>ROUND(L203*K203,2)</f>
        <v>0</v>
      </c>
      <c r="O203" s="270"/>
      <c r="P203" s="270"/>
      <c r="Q203" s="270"/>
      <c r="R203" s="132"/>
      <c r="T203" s="162" t="s">
        <v>5</v>
      </c>
      <c r="U203" s="48" t="s">
        <v>49</v>
      </c>
      <c r="V203" s="40"/>
      <c r="W203" s="163">
        <f>V203*K203</f>
        <v>0</v>
      </c>
      <c r="X203" s="163">
        <v>0</v>
      </c>
      <c r="Y203" s="163">
        <f>X203*K203</f>
        <v>0</v>
      </c>
      <c r="Z203" s="163">
        <v>0</v>
      </c>
      <c r="AA203" s="164">
        <f>Z203*K203</f>
        <v>0</v>
      </c>
      <c r="AR203" s="21" t="s">
        <v>182</v>
      </c>
      <c r="AT203" s="21" t="s">
        <v>178</v>
      </c>
      <c r="AU203" s="21" t="s">
        <v>24</v>
      </c>
      <c r="AY203" s="21" t="s">
        <v>177</v>
      </c>
      <c r="BE203" s="104">
        <f>IF(U203="základní",N203,0)</f>
        <v>0</v>
      </c>
      <c r="BF203" s="104">
        <f>IF(U203="snížená",N203,0)</f>
        <v>0</v>
      </c>
      <c r="BG203" s="104">
        <f>IF(U203="zákl. přenesená",N203,0)</f>
        <v>0</v>
      </c>
      <c r="BH203" s="104">
        <f>IF(U203="sníž. přenesená",N203,0)</f>
        <v>0</v>
      </c>
      <c r="BI203" s="104">
        <f>IF(U203="nulová",N203,0)</f>
        <v>0</v>
      </c>
      <c r="BJ203" s="21" t="s">
        <v>89</v>
      </c>
      <c r="BK203" s="104">
        <f>ROUND(L203*K203,2)</f>
        <v>0</v>
      </c>
      <c r="BL203" s="21" t="s">
        <v>182</v>
      </c>
      <c r="BM203" s="21" t="s">
        <v>335</v>
      </c>
    </row>
    <row r="204" spans="2:65" s="10" customFormat="1" ht="31.5" customHeight="1">
      <c r="B204" s="165"/>
      <c r="C204" s="166"/>
      <c r="D204" s="166"/>
      <c r="E204" s="167" t="s">
        <v>127</v>
      </c>
      <c r="F204" s="271" t="s">
        <v>336</v>
      </c>
      <c r="G204" s="272"/>
      <c r="H204" s="272"/>
      <c r="I204" s="272"/>
      <c r="J204" s="166"/>
      <c r="K204" s="168">
        <v>23.582999999999998</v>
      </c>
      <c r="L204" s="166"/>
      <c r="M204" s="166"/>
      <c r="N204" s="166"/>
      <c r="O204" s="166"/>
      <c r="P204" s="166"/>
      <c r="Q204" s="166"/>
      <c r="R204" s="169"/>
      <c r="T204" s="170"/>
      <c r="U204" s="166"/>
      <c r="V204" s="166"/>
      <c r="W204" s="166"/>
      <c r="X204" s="166"/>
      <c r="Y204" s="166"/>
      <c r="Z204" s="166"/>
      <c r="AA204" s="171"/>
      <c r="AT204" s="172" t="s">
        <v>185</v>
      </c>
      <c r="AU204" s="172" t="s">
        <v>24</v>
      </c>
      <c r="AV204" s="10" t="s">
        <v>24</v>
      </c>
      <c r="AW204" s="10" t="s">
        <v>41</v>
      </c>
      <c r="AX204" s="10" t="s">
        <v>89</v>
      </c>
      <c r="AY204" s="172" t="s">
        <v>177</v>
      </c>
    </row>
    <row r="205" spans="2:65" s="1" customFormat="1" ht="22.5" customHeight="1">
      <c r="B205" s="129"/>
      <c r="C205" s="197" t="s">
        <v>337</v>
      </c>
      <c r="D205" s="197" t="s">
        <v>330</v>
      </c>
      <c r="E205" s="198" t="s">
        <v>331</v>
      </c>
      <c r="F205" s="288" t="s">
        <v>332</v>
      </c>
      <c r="G205" s="288"/>
      <c r="H205" s="288"/>
      <c r="I205" s="288"/>
      <c r="J205" s="199" t="s">
        <v>321</v>
      </c>
      <c r="K205" s="200">
        <v>39.384</v>
      </c>
      <c r="L205" s="289">
        <v>0</v>
      </c>
      <c r="M205" s="289"/>
      <c r="N205" s="290">
        <f>ROUND(L205*K205,2)</f>
        <v>0</v>
      </c>
      <c r="O205" s="270"/>
      <c r="P205" s="270"/>
      <c r="Q205" s="270"/>
      <c r="R205" s="132"/>
      <c r="T205" s="162" t="s">
        <v>5</v>
      </c>
      <c r="U205" s="48" t="s">
        <v>49</v>
      </c>
      <c r="V205" s="40"/>
      <c r="W205" s="163">
        <f>V205*K205</f>
        <v>0</v>
      </c>
      <c r="X205" s="163">
        <v>1</v>
      </c>
      <c r="Y205" s="163">
        <f>X205*K205</f>
        <v>39.384</v>
      </c>
      <c r="Z205" s="163">
        <v>0</v>
      </c>
      <c r="AA205" s="164">
        <f>Z205*K205</f>
        <v>0</v>
      </c>
      <c r="AR205" s="21" t="s">
        <v>217</v>
      </c>
      <c r="AT205" s="21" t="s">
        <v>330</v>
      </c>
      <c r="AU205" s="21" t="s">
        <v>24</v>
      </c>
      <c r="AY205" s="21" t="s">
        <v>177</v>
      </c>
      <c r="BE205" s="104">
        <f>IF(U205="základní",N205,0)</f>
        <v>0</v>
      </c>
      <c r="BF205" s="104">
        <f>IF(U205="snížená",N205,0)</f>
        <v>0</v>
      </c>
      <c r="BG205" s="104">
        <f>IF(U205="zákl. přenesená",N205,0)</f>
        <v>0</v>
      </c>
      <c r="BH205" s="104">
        <f>IF(U205="sníž. přenesená",N205,0)</f>
        <v>0</v>
      </c>
      <c r="BI205" s="104">
        <f>IF(U205="nulová",N205,0)</f>
        <v>0</v>
      </c>
      <c r="BJ205" s="21" t="s">
        <v>89</v>
      </c>
      <c r="BK205" s="104">
        <f>ROUND(L205*K205,2)</f>
        <v>0</v>
      </c>
      <c r="BL205" s="21" t="s">
        <v>182</v>
      </c>
      <c r="BM205" s="21" t="s">
        <v>338</v>
      </c>
    </row>
    <row r="206" spans="2:65" s="10" customFormat="1" ht="22.5" customHeight="1">
      <c r="B206" s="165"/>
      <c r="C206" s="166"/>
      <c r="D206" s="166"/>
      <c r="E206" s="167" t="s">
        <v>5</v>
      </c>
      <c r="F206" s="271" t="s">
        <v>127</v>
      </c>
      <c r="G206" s="272"/>
      <c r="H206" s="272"/>
      <c r="I206" s="272"/>
      <c r="J206" s="166"/>
      <c r="K206" s="168">
        <v>23.582999999999998</v>
      </c>
      <c r="L206" s="166"/>
      <c r="M206" s="166"/>
      <c r="N206" s="166"/>
      <c r="O206" s="166"/>
      <c r="P206" s="166"/>
      <c r="Q206" s="166"/>
      <c r="R206" s="169"/>
      <c r="T206" s="170"/>
      <c r="U206" s="166"/>
      <c r="V206" s="166"/>
      <c r="W206" s="166"/>
      <c r="X206" s="166"/>
      <c r="Y206" s="166"/>
      <c r="Z206" s="166"/>
      <c r="AA206" s="171"/>
      <c r="AT206" s="172" t="s">
        <v>185</v>
      </c>
      <c r="AU206" s="172" t="s">
        <v>24</v>
      </c>
      <c r="AV206" s="10" t="s">
        <v>24</v>
      </c>
      <c r="AW206" s="10" t="s">
        <v>41</v>
      </c>
      <c r="AX206" s="10" t="s">
        <v>89</v>
      </c>
      <c r="AY206" s="172" t="s">
        <v>177</v>
      </c>
    </row>
    <row r="207" spans="2:65" s="1" customFormat="1" ht="31.5" customHeight="1">
      <c r="B207" s="129"/>
      <c r="C207" s="158" t="s">
        <v>339</v>
      </c>
      <c r="D207" s="158" t="s">
        <v>178</v>
      </c>
      <c r="E207" s="159" t="s">
        <v>340</v>
      </c>
      <c r="F207" s="276" t="s">
        <v>341</v>
      </c>
      <c r="G207" s="276"/>
      <c r="H207" s="276"/>
      <c r="I207" s="276"/>
      <c r="J207" s="160" t="s">
        <v>209</v>
      </c>
      <c r="K207" s="161">
        <v>16.22</v>
      </c>
      <c r="L207" s="277">
        <v>0</v>
      </c>
      <c r="M207" s="277"/>
      <c r="N207" s="270">
        <f>ROUND(L207*K207,2)</f>
        <v>0</v>
      </c>
      <c r="O207" s="270"/>
      <c r="P207" s="270"/>
      <c r="Q207" s="270"/>
      <c r="R207" s="132"/>
      <c r="T207" s="162" t="s">
        <v>5</v>
      </c>
      <c r="U207" s="48" t="s">
        <v>49</v>
      </c>
      <c r="V207" s="40"/>
      <c r="W207" s="163">
        <f>V207*K207</f>
        <v>0</v>
      </c>
      <c r="X207" s="163">
        <v>0</v>
      </c>
      <c r="Y207" s="163">
        <f>X207*K207</f>
        <v>0</v>
      </c>
      <c r="Z207" s="163">
        <v>0</v>
      </c>
      <c r="AA207" s="164">
        <f>Z207*K207</f>
        <v>0</v>
      </c>
      <c r="AR207" s="21" t="s">
        <v>182</v>
      </c>
      <c r="AT207" s="21" t="s">
        <v>178</v>
      </c>
      <c r="AU207" s="21" t="s">
        <v>24</v>
      </c>
      <c r="AY207" s="21" t="s">
        <v>177</v>
      </c>
      <c r="BE207" s="104">
        <f>IF(U207="základní",N207,0)</f>
        <v>0</v>
      </c>
      <c r="BF207" s="104">
        <f>IF(U207="snížená",N207,0)</f>
        <v>0</v>
      </c>
      <c r="BG207" s="104">
        <f>IF(U207="zákl. přenesená",N207,0)</f>
        <v>0</v>
      </c>
      <c r="BH207" s="104">
        <f>IF(U207="sníž. přenesená",N207,0)</f>
        <v>0</v>
      </c>
      <c r="BI207" s="104">
        <f>IF(U207="nulová",N207,0)</f>
        <v>0</v>
      </c>
      <c r="BJ207" s="21" t="s">
        <v>89</v>
      </c>
      <c r="BK207" s="104">
        <f>ROUND(L207*K207,2)</f>
        <v>0</v>
      </c>
      <c r="BL207" s="21" t="s">
        <v>182</v>
      </c>
      <c r="BM207" s="21" t="s">
        <v>342</v>
      </c>
    </row>
    <row r="208" spans="2:65" s="11" customFormat="1" ht="22.5" customHeight="1">
      <c r="B208" s="173"/>
      <c r="C208" s="174"/>
      <c r="D208" s="174"/>
      <c r="E208" s="175" t="s">
        <v>5</v>
      </c>
      <c r="F208" s="278" t="s">
        <v>238</v>
      </c>
      <c r="G208" s="279"/>
      <c r="H208" s="279"/>
      <c r="I208" s="279"/>
      <c r="J208" s="174"/>
      <c r="K208" s="176" t="s">
        <v>5</v>
      </c>
      <c r="L208" s="174"/>
      <c r="M208" s="174"/>
      <c r="N208" s="174"/>
      <c r="O208" s="174"/>
      <c r="P208" s="174"/>
      <c r="Q208" s="174"/>
      <c r="R208" s="177"/>
      <c r="T208" s="178"/>
      <c r="U208" s="174"/>
      <c r="V208" s="174"/>
      <c r="W208" s="174"/>
      <c r="X208" s="174"/>
      <c r="Y208" s="174"/>
      <c r="Z208" s="174"/>
      <c r="AA208" s="179"/>
      <c r="AT208" s="180" t="s">
        <v>185</v>
      </c>
      <c r="AU208" s="180" t="s">
        <v>24</v>
      </c>
      <c r="AV208" s="11" t="s">
        <v>89</v>
      </c>
      <c r="AW208" s="11" t="s">
        <v>41</v>
      </c>
      <c r="AX208" s="11" t="s">
        <v>84</v>
      </c>
      <c r="AY208" s="180" t="s">
        <v>177</v>
      </c>
    </row>
    <row r="209" spans="2:65" s="10" customFormat="1" ht="22.5" customHeight="1">
      <c r="B209" s="165"/>
      <c r="C209" s="166"/>
      <c r="D209" s="166"/>
      <c r="E209" s="167" t="s">
        <v>5</v>
      </c>
      <c r="F209" s="280" t="s">
        <v>343</v>
      </c>
      <c r="G209" s="281"/>
      <c r="H209" s="281"/>
      <c r="I209" s="281"/>
      <c r="J209" s="166"/>
      <c r="K209" s="168">
        <v>2.52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185</v>
      </c>
      <c r="AU209" s="172" t="s">
        <v>24</v>
      </c>
      <c r="AV209" s="10" t="s">
        <v>24</v>
      </c>
      <c r="AW209" s="10" t="s">
        <v>41</v>
      </c>
      <c r="AX209" s="10" t="s">
        <v>84</v>
      </c>
      <c r="AY209" s="172" t="s">
        <v>177</v>
      </c>
    </row>
    <row r="210" spans="2:65" s="10" customFormat="1" ht="22.5" customHeight="1">
      <c r="B210" s="165"/>
      <c r="C210" s="166"/>
      <c r="D210" s="166"/>
      <c r="E210" s="167" t="s">
        <v>5</v>
      </c>
      <c r="F210" s="280" t="s">
        <v>344</v>
      </c>
      <c r="G210" s="281"/>
      <c r="H210" s="281"/>
      <c r="I210" s="281"/>
      <c r="J210" s="166"/>
      <c r="K210" s="168">
        <v>1.728</v>
      </c>
      <c r="L210" s="166"/>
      <c r="M210" s="166"/>
      <c r="N210" s="166"/>
      <c r="O210" s="166"/>
      <c r="P210" s="166"/>
      <c r="Q210" s="166"/>
      <c r="R210" s="169"/>
      <c r="T210" s="170"/>
      <c r="U210" s="166"/>
      <c r="V210" s="166"/>
      <c r="W210" s="166"/>
      <c r="X210" s="166"/>
      <c r="Y210" s="166"/>
      <c r="Z210" s="166"/>
      <c r="AA210" s="171"/>
      <c r="AT210" s="172" t="s">
        <v>185</v>
      </c>
      <c r="AU210" s="172" t="s">
        <v>24</v>
      </c>
      <c r="AV210" s="10" t="s">
        <v>24</v>
      </c>
      <c r="AW210" s="10" t="s">
        <v>41</v>
      </c>
      <c r="AX210" s="10" t="s">
        <v>84</v>
      </c>
      <c r="AY210" s="172" t="s">
        <v>177</v>
      </c>
    </row>
    <row r="211" spans="2:65" s="10" customFormat="1" ht="22.5" customHeight="1">
      <c r="B211" s="165"/>
      <c r="C211" s="166"/>
      <c r="D211" s="166"/>
      <c r="E211" s="167" t="s">
        <v>5</v>
      </c>
      <c r="F211" s="280" t="s">
        <v>345</v>
      </c>
      <c r="G211" s="281"/>
      <c r="H211" s="281"/>
      <c r="I211" s="281"/>
      <c r="J211" s="166"/>
      <c r="K211" s="168">
        <v>2.2799999999999998</v>
      </c>
      <c r="L211" s="166"/>
      <c r="M211" s="166"/>
      <c r="N211" s="166"/>
      <c r="O211" s="166"/>
      <c r="P211" s="166"/>
      <c r="Q211" s="166"/>
      <c r="R211" s="169"/>
      <c r="T211" s="170"/>
      <c r="U211" s="166"/>
      <c r="V211" s="166"/>
      <c r="W211" s="166"/>
      <c r="X211" s="166"/>
      <c r="Y211" s="166"/>
      <c r="Z211" s="166"/>
      <c r="AA211" s="171"/>
      <c r="AT211" s="172" t="s">
        <v>185</v>
      </c>
      <c r="AU211" s="172" t="s">
        <v>24</v>
      </c>
      <c r="AV211" s="10" t="s">
        <v>24</v>
      </c>
      <c r="AW211" s="10" t="s">
        <v>41</v>
      </c>
      <c r="AX211" s="10" t="s">
        <v>84</v>
      </c>
      <c r="AY211" s="172" t="s">
        <v>177</v>
      </c>
    </row>
    <row r="212" spans="2:65" s="10" customFormat="1" ht="22.5" customHeight="1">
      <c r="B212" s="165"/>
      <c r="C212" s="166"/>
      <c r="D212" s="166"/>
      <c r="E212" s="167" t="s">
        <v>5</v>
      </c>
      <c r="F212" s="280" t="s">
        <v>346</v>
      </c>
      <c r="G212" s="281"/>
      <c r="H212" s="281"/>
      <c r="I212" s="281"/>
      <c r="J212" s="166"/>
      <c r="K212" s="168">
        <v>0.48</v>
      </c>
      <c r="L212" s="166"/>
      <c r="M212" s="166"/>
      <c r="N212" s="166"/>
      <c r="O212" s="166"/>
      <c r="P212" s="166"/>
      <c r="Q212" s="166"/>
      <c r="R212" s="169"/>
      <c r="T212" s="170"/>
      <c r="U212" s="166"/>
      <c r="V212" s="166"/>
      <c r="W212" s="166"/>
      <c r="X212" s="166"/>
      <c r="Y212" s="166"/>
      <c r="Z212" s="166"/>
      <c r="AA212" s="171"/>
      <c r="AT212" s="172" t="s">
        <v>185</v>
      </c>
      <c r="AU212" s="172" t="s">
        <v>24</v>
      </c>
      <c r="AV212" s="10" t="s">
        <v>24</v>
      </c>
      <c r="AW212" s="10" t="s">
        <v>41</v>
      </c>
      <c r="AX212" s="10" t="s">
        <v>84</v>
      </c>
      <c r="AY212" s="172" t="s">
        <v>177</v>
      </c>
    </row>
    <row r="213" spans="2:65" s="10" customFormat="1" ht="22.5" customHeight="1">
      <c r="B213" s="165"/>
      <c r="C213" s="166"/>
      <c r="D213" s="166"/>
      <c r="E213" s="167" t="s">
        <v>5</v>
      </c>
      <c r="F213" s="280" t="s">
        <v>347</v>
      </c>
      <c r="G213" s="281"/>
      <c r="H213" s="281"/>
      <c r="I213" s="281"/>
      <c r="J213" s="166"/>
      <c r="K213" s="168">
        <v>0.62</v>
      </c>
      <c r="L213" s="166"/>
      <c r="M213" s="166"/>
      <c r="N213" s="166"/>
      <c r="O213" s="166"/>
      <c r="P213" s="166"/>
      <c r="Q213" s="166"/>
      <c r="R213" s="169"/>
      <c r="T213" s="170"/>
      <c r="U213" s="166"/>
      <c r="V213" s="166"/>
      <c r="W213" s="166"/>
      <c r="X213" s="166"/>
      <c r="Y213" s="166"/>
      <c r="Z213" s="166"/>
      <c r="AA213" s="171"/>
      <c r="AT213" s="172" t="s">
        <v>185</v>
      </c>
      <c r="AU213" s="172" t="s">
        <v>24</v>
      </c>
      <c r="AV213" s="10" t="s">
        <v>24</v>
      </c>
      <c r="AW213" s="10" t="s">
        <v>41</v>
      </c>
      <c r="AX213" s="10" t="s">
        <v>84</v>
      </c>
      <c r="AY213" s="172" t="s">
        <v>177</v>
      </c>
    </row>
    <row r="214" spans="2:65" s="10" customFormat="1" ht="22.5" customHeight="1">
      <c r="B214" s="165"/>
      <c r="C214" s="166"/>
      <c r="D214" s="166"/>
      <c r="E214" s="167" t="s">
        <v>5</v>
      </c>
      <c r="F214" s="280" t="s">
        <v>246</v>
      </c>
      <c r="G214" s="281"/>
      <c r="H214" s="281"/>
      <c r="I214" s="281"/>
      <c r="J214" s="166"/>
      <c r="K214" s="168">
        <v>2.64</v>
      </c>
      <c r="L214" s="166"/>
      <c r="M214" s="166"/>
      <c r="N214" s="166"/>
      <c r="O214" s="166"/>
      <c r="P214" s="166"/>
      <c r="Q214" s="166"/>
      <c r="R214" s="169"/>
      <c r="T214" s="170"/>
      <c r="U214" s="166"/>
      <c r="V214" s="166"/>
      <c r="W214" s="166"/>
      <c r="X214" s="166"/>
      <c r="Y214" s="166"/>
      <c r="Z214" s="166"/>
      <c r="AA214" s="171"/>
      <c r="AT214" s="172" t="s">
        <v>185</v>
      </c>
      <c r="AU214" s="172" t="s">
        <v>24</v>
      </c>
      <c r="AV214" s="10" t="s">
        <v>24</v>
      </c>
      <c r="AW214" s="10" t="s">
        <v>41</v>
      </c>
      <c r="AX214" s="10" t="s">
        <v>84</v>
      </c>
      <c r="AY214" s="172" t="s">
        <v>177</v>
      </c>
    </row>
    <row r="215" spans="2:65" s="10" customFormat="1" ht="22.5" customHeight="1">
      <c r="B215" s="165"/>
      <c r="C215" s="166"/>
      <c r="D215" s="166"/>
      <c r="E215" s="167" t="s">
        <v>5</v>
      </c>
      <c r="F215" s="280" t="s">
        <v>348</v>
      </c>
      <c r="G215" s="281"/>
      <c r="H215" s="281"/>
      <c r="I215" s="281"/>
      <c r="J215" s="166"/>
      <c r="K215" s="168">
        <v>6.7990000000000004</v>
      </c>
      <c r="L215" s="166"/>
      <c r="M215" s="166"/>
      <c r="N215" s="166"/>
      <c r="O215" s="166"/>
      <c r="P215" s="166"/>
      <c r="Q215" s="166"/>
      <c r="R215" s="169"/>
      <c r="T215" s="170"/>
      <c r="U215" s="166"/>
      <c r="V215" s="166"/>
      <c r="W215" s="166"/>
      <c r="X215" s="166"/>
      <c r="Y215" s="166"/>
      <c r="Z215" s="166"/>
      <c r="AA215" s="171"/>
      <c r="AT215" s="172" t="s">
        <v>185</v>
      </c>
      <c r="AU215" s="172" t="s">
        <v>24</v>
      </c>
      <c r="AV215" s="10" t="s">
        <v>24</v>
      </c>
      <c r="AW215" s="10" t="s">
        <v>41</v>
      </c>
      <c r="AX215" s="10" t="s">
        <v>84</v>
      </c>
      <c r="AY215" s="172" t="s">
        <v>177</v>
      </c>
    </row>
    <row r="216" spans="2:65" s="12" customFormat="1" ht="22.5" customHeight="1">
      <c r="B216" s="181"/>
      <c r="C216" s="182"/>
      <c r="D216" s="182"/>
      <c r="E216" s="183" t="s">
        <v>112</v>
      </c>
      <c r="F216" s="282" t="s">
        <v>243</v>
      </c>
      <c r="G216" s="283"/>
      <c r="H216" s="283"/>
      <c r="I216" s="283"/>
      <c r="J216" s="182"/>
      <c r="K216" s="184">
        <v>17.067</v>
      </c>
      <c r="L216" s="182"/>
      <c r="M216" s="182"/>
      <c r="N216" s="182"/>
      <c r="O216" s="182"/>
      <c r="P216" s="182"/>
      <c r="Q216" s="182"/>
      <c r="R216" s="185"/>
      <c r="T216" s="186"/>
      <c r="U216" s="182"/>
      <c r="V216" s="182"/>
      <c r="W216" s="182"/>
      <c r="X216" s="182"/>
      <c r="Y216" s="182"/>
      <c r="Z216" s="182"/>
      <c r="AA216" s="187"/>
      <c r="AT216" s="188" t="s">
        <v>185</v>
      </c>
      <c r="AU216" s="188" t="s">
        <v>24</v>
      </c>
      <c r="AV216" s="12" t="s">
        <v>191</v>
      </c>
      <c r="AW216" s="12" t="s">
        <v>41</v>
      </c>
      <c r="AX216" s="12" t="s">
        <v>84</v>
      </c>
      <c r="AY216" s="188" t="s">
        <v>177</v>
      </c>
    </row>
    <row r="217" spans="2:65" s="10" customFormat="1" ht="22.5" customHeight="1">
      <c r="B217" s="165"/>
      <c r="C217" s="166"/>
      <c r="D217" s="166"/>
      <c r="E217" s="167" t="s">
        <v>5</v>
      </c>
      <c r="F217" s="280" t="s">
        <v>349</v>
      </c>
      <c r="G217" s="281"/>
      <c r="H217" s="281"/>
      <c r="I217" s="281"/>
      <c r="J217" s="166"/>
      <c r="K217" s="168">
        <v>-0.2</v>
      </c>
      <c r="L217" s="166"/>
      <c r="M217" s="166"/>
      <c r="N217" s="166"/>
      <c r="O217" s="166"/>
      <c r="P217" s="166"/>
      <c r="Q217" s="166"/>
      <c r="R217" s="169"/>
      <c r="T217" s="170"/>
      <c r="U217" s="166"/>
      <c r="V217" s="166"/>
      <c r="W217" s="166"/>
      <c r="X217" s="166"/>
      <c r="Y217" s="166"/>
      <c r="Z217" s="166"/>
      <c r="AA217" s="171"/>
      <c r="AT217" s="172" t="s">
        <v>185</v>
      </c>
      <c r="AU217" s="172" t="s">
        <v>24</v>
      </c>
      <c r="AV217" s="10" t="s">
        <v>24</v>
      </c>
      <c r="AW217" s="10" t="s">
        <v>41</v>
      </c>
      <c r="AX217" s="10" t="s">
        <v>84</v>
      </c>
      <c r="AY217" s="172" t="s">
        <v>177</v>
      </c>
    </row>
    <row r="218" spans="2:65" s="10" customFormat="1" ht="22.5" customHeight="1">
      <c r="B218" s="165"/>
      <c r="C218" s="166"/>
      <c r="D218" s="166"/>
      <c r="E218" s="167" t="s">
        <v>5</v>
      </c>
      <c r="F218" s="280" t="s">
        <v>350</v>
      </c>
      <c r="G218" s="281"/>
      <c r="H218" s="281"/>
      <c r="I218" s="281"/>
      <c r="J218" s="166"/>
      <c r="K218" s="168">
        <v>-0.64700000000000002</v>
      </c>
      <c r="L218" s="166"/>
      <c r="M218" s="166"/>
      <c r="N218" s="166"/>
      <c r="O218" s="166"/>
      <c r="P218" s="166"/>
      <c r="Q218" s="166"/>
      <c r="R218" s="169"/>
      <c r="T218" s="170"/>
      <c r="U218" s="166"/>
      <c r="V218" s="166"/>
      <c r="W218" s="166"/>
      <c r="X218" s="166"/>
      <c r="Y218" s="166"/>
      <c r="Z218" s="166"/>
      <c r="AA218" s="171"/>
      <c r="AT218" s="172" t="s">
        <v>185</v>
      </c>
      <c r="AU218" s="172" t="s">
        <v>24</v>
      </c>
      <c r="AV218" s="10" t="s">
        <v>24</v>
      </c>
      <c r="AW218" s="10" t="s">
        <v>41</v>
      </c>
      <c r="AX218" s="10" t="s">
        <v>84</v>
      </c>
      <c r="AY218" s="172" t="s">
        <v>177</v>
      </c>
    </row>
    <row r="219" spans="2:65" s="13" customFormat="1" ht="22.5" customHeight="1">
      <c r="B219" s="189"/>
      <c r="C219" s="190"/>
      <c r="D219" s="190"/>
      <c r="E219" s="191" t="s">
        <v>115</v>
      </c>
      <c r="F219" s="284" t="s">
        <v>248</v>
      </c>
      <c r="G219" s="285"/>
      <c r="H219" s="285"/>
      <c r="I219" s="285"/>
      <c r="J219" s="190"/>
      <c r="K219" s="192">
        <v>16.22</v>
      </c>
      <c r="L219" s="190"/>
      <c r="M219" s="190"/>
      <c r="N219" s="190"/>
      <c r="O219" s="190"/>
      <c r="P219" s="190"/>
      <c r="Q219" s="190"/>
      <c r="R219" s="193"/>
      <c r="T219" s="194"/>
      <c r="U219" s="190"/>
      <c r="V219" s="190"/>
      <c r="W219" s="190"/>
      <c r="X219" s="190"/>
      <c r="Y219" s="190"/>
      <c r="Z219" s="190"/>
      <c r="AA219" s="195"/>
      <c r="AT219" s="196" t="s">
        <v>185</v>
      </c>
      <c r="AU219" s="196" t="s">
        <v>24</v>
      </c>
      <c r="AV219" s="13" t="s">
        <v>182</v>
      </c>
      <c r="AW219" s="13" t="s">
        <v>41</v>
      </c>
      <c r="AX219" s="13" t="s">
        <v>89</v>
      </c>
      <c r="AY219" s="196" t="s">
        <v>177</v>
      </c>
    </row>
    <row r="220" spans="2:65" s="1" customFormat="1" ht="22.5" customHeight="1">
      <c r="B220" s="129"/>
      <c r="C220" s="197" t="s">
        <v>351</v>
      </c>
      <c r="D220" s="197" t="s">
        <v>330</v>
      </c>
      <c r="E220" s="198" t="s">
        <v>331</v>
      </c>
      <c r="F220" s="288" t="s">
        <v>332</v>
      </c>
      <c r="G220" s="288"/>
      <c r="H220" s="288"/>
      <c r="I220" s="288"/>
      <c r="J220" s="199" t="s">
        <v>321</v>
      </c>
      <c r="K220" s="200">
        <v>27.087</v>
      </c>
      <c r="L220" s="289">
        <v>0</v>
      </c>
      <c r="M220" s="289"/>
      <c r="N220" s="290">
        <f>ROUND(L220*K220,2)</f>
        <v>0</v>
      </c>
      <c r="O220" s="270"/>
      <c r="P220" s="270"/>
      <c r="Q220" s="270"/>
      <c r="R220" s="132"/>
      <c r="T220" s="162" t="s">
        <v>5</v>
      </c>
      <c r="U220" s="48" t="s">
        <v>49</v>
      </c>
      <c r="V220" s="40"/>
      <c r="W220" s="163">
        <f>V220*K220</f>
        <v>0</v>
      </c>
      <c r="X220" s="163">
        <v>1</v>
      </c>
      <c r="Y220" s="163">
        <f>X220*K220</f>
        <v>27.087</v>
      </c>
      <c r="Z220" s="163">
        <v>0</v>
      </c>
      <c r="AA220" s="164">
        <f>Z220*K220</f>
        <v>0</v>
      </c>
      <c r="AR220" s="21" t="s">
        <v>217</v>
      </c>
      <c r="AT220" s="21" t="s">
        <v>330</v>
      </c>
      <c r="AU220" s="21" t="s">
        <v>24</v>
      </c>
      <c r="AY220" s="21" t="s">
        <v>177</v>
      </c>
      <c r="BE220" s="104">
        <f>IF(U220="základní",N220,0)</f>
        <v>0</v>
      </c>
      <c r="BF220" s="104">
        <f>IF(U220="snížená",N220,0)</f>
        <v>0</v>
      </c>
      <c r="BG220" s="104">
        <f>IF(U220="zákl. přenesená",N220,0)</f>
        <v>0</v>
      </c>
      <c r="BH220" s="104">
        <f>IF(U220="sníž. přenesená",N220,0)</f>
        <v>0</v>
      </c>
      <c r="BI220" s="104">
        <f>IF(U220="nulová",N220,0)</f>
        <v>0</v>
      </c>
      <c r="BJ220" s="21" t="s">
        <v>89</v>
      </c>
      <c r="BK220" s="104">
        <f>ROUND(L220*K220,2)</f>
        <v>0</v>
      </c>
      <c r="BL220" s="21" t="s">
        <v>182</v>
      </c>
      <c r="BM220" s="21" t="s">
        <v>352</v>
      </c>
    </row>
    <row r="221" spans="2:65" s="10" customFormat="1" ht="22.5" customHeight="1">
      <c r="B221" s="165"/>
      <c r="C221" s="166"/>
      <c r="D221" s="166"/>
      <c r="E221" s="167" t="s">
        <v>5</v>
      </c>
      <c r="F221" s="271" t="s">
        <v>115</v>
      </c>
      <c r="G221" s="272"/>
      <c r="H221" s="272"/>
      <c r="I221" s="272"/>
      <c r="J221" s="166"/>
      <c r="K221" s="168">
        <v>16.22</v>
      </c>
      <c r="L221" s="166"/>
      <c r="M221" s="166"/>
      <c r="N221" s="166"/>
      <c r="O221" s="166"/>
      <c r="P221" s="166"/>
      <c r="Q221" s="166"/>
      <c r="R221" s="169"/>
      <c r="T221" s="170"/>
      <c r="U221" s="166"/>
      <c r="V221" s="166"/>
      <c r="W221" s="166"/>
      <c r="X221" s="166"/>
      <c r="Y221" s="166"/>
      <c r="Z221" s="166"/>
      <c r="AA221" s="171"/>
      <c r="AT221" s="172" t="s">
        <v>185</v>
      </c>
      <c r="AU221" s="172" t="s">
        <v>24</v>
      </c>
      <c r="AV221" s="10" t="s">
        <v>24</v>
      </c>
      <c r="AW221" s="10" t="s">
        <v>41</v>
      </c>
      <c r="AX221" s="10" t="s">
        <v>89</v>
      </c>
      <c r="AY221" s="172" t="s">
        <v>177</v>
      </c>
    </row>
    <row r="222" spans="2:65" s="1" customFormat="1" ht="22.5" customHeight="1">
      <c r="B222" s="129"/>
      <c r="C222" s="158" t="s">
        <v>353</v>
      </c>
      <c r="D222" s="158" t="s">
        <v>178</v>
      </c>
      <c r="E222" s="159" t="s">
        <v>354</v>
      </c>
      <c r="F222" s="276" t="s">
        <v>355</v>
      </c>
      <c r="G222" s="276"/>
      <c r="H222" s="276"/>
      <c r="I222" s="276"/>
      <c r="J222" s="160" t="s">
        <v>272</v>
      </c>
      <c r="K222" s="161">
        <v>47.56</v>
      </c>
      <c r="L222" s="277">
        <v>0</v>
      </c>
      <c r="M222" s="277"/>
      <c r="N222" s="270">
        <f>ROUND(L222*K222,2)</f>
        <v>0</v>
      </c>
      <c r="O222" s="270"/>
      <c r="P222" s="270"/>
      <c r="Q222" s="270"/>
      <c r="R222" s="132"/>
      <c r="T222" s="162" t="s">
        <v>5</v>
      </c>
      <c r="U222" s="48" t="s">
        <v>49</v>
      </c>
      <c r="V222" s="40"/>
      <c r="W222" s="163">
        <f>V222*K222</f>
        <v>0</v>
      </c>
      <c r="X222" s="163">
        <v>0</v>
      </c>
      <c r="Y222" s="163">
        <f>X222*K222</f>
        <v>0</v>
      </c>
      <c r="Z222" s="163">
        <v>0</v>
      </c>
      <c r="AA222" s="164">
        <f>Z222*K222</f>
        <v>0</v>
      </c>
      <c r="AR222" s="21" t="s">
        <v>182</v>
      </c>
      <c r="AT222" s="21" t="s">
        <v>178</v>
      </c>
      <c r="AU222" s="21" t="s">
        <v>24</v>
      </c>
      <c r="AY222" s="21" t="s">
        <v>177</v>
      </c>
      <c r="BE222" s="104">
        <f>IF(U222="základní",N222,0)</f>
        <v>0</v>
      </c>
      <c r="BF222" s="104">
        <f>IF(U222="snížená",N222,0)</f>
        <v>0</v>
      </c>
      <c r="BG222" s="104">
        <f>IF(U222="zákl. přenesená",N222,0)</f>
        <v>0</v>
      </c>
      <c r="BH222" s="104">
        <f>IF(U222="sníž. přenesená",N222,0)</f>
        <v>0</v>
      </c>
      <c r="BI222" s="104">
        <f>IF(U222="nulová",N222,0)</f>
        <v>0</v>
      </c>
      <c r="BJ222" s="21" t="s">
        <v>89</v>
      </c>
      <c r="BK222" s="104">
        <f>ROUND(L222*K222,2)</f>
        <v>0</v>
      </c>
      <c r="BL222" s="21" t="s">
        <v>182</v>
      </c>
      <c r="BM222" s="21" t="s">
        <v>356</v>
      </c>
    </row>
    <row r="223" spans="2:65" s="10" customFormat="1" ht="22.5" customHeight="1">
      <c r="B223" s="165"/>
      <c r="C223" s="166"/>
      <c r="D223" s="166"/>
      <c r="E223" s="167" t="s">
        <v>5</v>
      </c>
      <c r="F223" s="271" t="s">
        <v>357</v>
      </c>
      <c r="G223" s="272"/>
      <c r="H223" s="272"/>
      <c r="I223" s="272"/>
      <c r="J223" s="166"/>
      <c r="K223" s="168">
        <v>47.56</v>
      </c>
      <c r="L223" s="166"/>
      <c r="M223" s="166"/>
      <c r="N223" s="166"/>
      <c r="O223" s="166"/>
      <c r="P223" s="166"/>
      <c r="Q223" s="166"/>
      <c r="R223" s="169"/>
      <c r="T223" s="170"/>
      <c r="U223" s="166"/>
      <c r="V223" s="166"/>
      <c r="W223" s="166"/>
      <c r="X223" s="166"/>
      <c r="Y223" s="166"/>
      <c r="Z223" s="166"/>
      <c r="AA223" s="171"/>
      <c r="AT223" s="172" t="s">
        <v>185</v>
      </c>
      <c r="AU223" s="172" t="s">
        <v>24</v>
      </c>
      <c r="AV223" s="10" t="s">
        <v>24</v>
      </c>
      <c r="AW223" s="10" t="s">
        <v>41</v>
      </c>
      <c r="AX223" s="10" t="s">
        <v>89</v>
      </c>
      <c r="AY223" s="172" t="s">
        <v>177</v>
      </c>
    </row>
    <row r="224" spans="2:65" s="9" customFormat="1" ht="29.85" customHeight="1">
      <c r="B224" s="147"/>
      <c r="C224" s="148"/>
      <c r="D224" s="157" t="s">
        <v>147</v>
      </c>
      <c r="E224" s="157"/>
      <c r="F224" s="157"/>
      <c r="G224" s="157"/>
      <c r="H224" s="157"/>
      <c r="I224" s="157"/>
      <c r="J224" s="157"/>
      <c r="K224" s="157"/>
      <c r="L224" s="157"/>
      <c r="M224" s="157"/>
      <c r="N224" s="297">
        <f>BK224</f>
        <v>0</v>
      </c>
      <c r="O224" s="298"/>
      <c r="P224" s="298"/>
      <c r="Q224" s="298"/>
      <c r="R224" s="150"/>
      <c r="T224" s="151"/>
      <c r="U224" s="148"/>
      <c r="V224" s="148"/>
      <c r="W224" s="152">
        <f>SUM(W225:W230)</f>
        <v>0</v>
      </c>
      <c r="X224" s="148"/>
      <c r="Y224" s="152">
        <f>SUM(Y225:Y230)</f>
        <v>0</v>
      </c>
      <c r="Z224" s="148"/>
      <c r="AA224" s="153">
        <f>SUM(AA225:AA230)</f>
        <v>0</v>
      </c>
      <c r="AR224" s="154" t="s">
        <v>89</v>
      </c>
      <c r="AT224" s="155" t="s">
        <v>83</v>
      </c>
      <c r="AU224" s="155" t="s">
        <v>89</v>
      </c>
      <c r="AY224" s="154" t="s">
        <v>177</v>
      </c>
      <c r="BK224" s="156">
        <f>SUM(BK225:BK230)</f>
        <v>0</v>
      </c>
    </row>
    <row r="225" spans="2:65" s="1" customFormat="1" ht="22.5" customHeight="1">
      <c r="B225" s="129"/>
      <c r="C225" s="158" t="s">
        <v>358</v>
      </c>
      <c r="D225" s="158" t="s">
        <v>178</v>
      </c>
      <c r="E225" s="159" t="s">
        <v>359</v>
      </c>
      <c r="F225" s="276" t="s">
        <v>360</v>
      </c>
      <c r="G225" s="276"/>
      <c r="H225" s="276"/>
      <c r="I225" s="276"/>
      <c r="J225" s="160" t="s">
        <v>194</v>
      </c>
      <c r="K225" s="161">
        <v>10</v>
      </c>
      <c r="L225" s="277">
        <v>0</v>
      </c>
      <c r="M225" s="277"/>
      <c r="N225" s="270">
        <f>ROUND(L225*K225,2)</f>
        <v>0</v>
      </c>
      <c r="O225" s="270"/>
      <c r="P225" s="270"/>
      <c r="Q225" s="270"/>
      <c r="R225" s="132"/>
      <c r="T225" s="162" t="s">
        <v>5</v>
      </c>
      <c r="U225" s="48" t="s">
        <v>49</v>
      </c>
      <c r="V225" s="40"/>
      <c r="W225" s="163">
        <f>V225*K225</f>
        <v>0</v>
      </c>
      <c r="X225" s="163">
        <v>0</v>
      </c>
      <c r="Y225" s="163">
        <f>X225*K225</f>
        <v>0</v>
      </c>
      <c r="Z225" s="163">
        <v>0</v>
      </c>
      <c r="AA225" s="164">
        <f>Z225*K225</f>
        <v>0</v>
      </c>
      <c r="AR225" s="21" t="s">
        <v>182</v>
      </c>
      <c r="AT225" s="21" t="s">
        <v>178</v>
      </c>
      <c r="AU225" s="21" t="s">
        <v>24</v>
      </c>
      <c r="AY225" s="21" t="s">
        <v>177</v>
      </c>
      <c r="BE225" s="104">
        <f>IF(U225="základní",N225,0)</f>
        <v>0</v>
      </c>
      <c r="BF225" s="104">
        <f>IF(U225="snížená",N225,0)</f>
        <v>0</v>
      </c>
      <c r="BG225" s="104">
        <f>IF(U225="zákl. přenesená",N225,0)</f>
        <v>0</v>
      </c>
      <c r="BH225" s="104">
        <f>IF(U225="sníž. přenesená",N225,0)</f>
        <v>0</v>
      </c>
      <c r="BI225" s="104">
        <f>IF(U225="nulová",N225,0)</f>
        <v>0</v>
      </c>
      <c r="BJ225" s="21" t="s">
        <v>89</v>
      </c>
      <c r="BK225" s="104">
        <f>ROUND(L225*K225,2)</f>
        <v>0</v>
      </c>
      <c r="BL225" s="21" t="s">
        <v>182</v>
      </c>
      <c r="BM225" s="21" t="s">
        <v>361</v>
      </c>
    </row>
    <row r="226" spans="2:65" s="10" customFormat="1" ht="22.5" customHeight="1">
      <c r="B226" s="165"/>
      <c r="C226" s="166"/>
      <c r="D226" s="166"/>
      <c r="E226" s="167" t="s">
        <v>5</v>
      </c>
      <c r="F226" s="271" t="s">
        <v>362</v>
      </c>
      <c r="G226" s="272"/>
      <c r="H226" s="272"/>
      <c r="I226" s="272"/>
      <c r="J226" s="166"/>
      <c r="K226" s="168">
        <v>10</v>
      </c>
      <c r="L226" s="166"/>
      <c r="M226" s="166"/>
      <c r="N226" s="166"/>
      <c r="O226" s="166"/>
      <c r="P226" s="166"/>
      <c r="Q226" s="166"/>
      <c r="R226" s="169"/>
      <c r="T226" s="170"/>
      <c r="U226" s="166"/>
      <c r="V226" s="166"/>
      <c r="W226" s="166"/>
      <c r="X226" s="166"/>
      <c r="Y226" s="166"/>
      <c r="Z226" s="166"/>
      <c r="AA226" s="171"/>
      <c r="AT226" s="172" t="s">
        <v>185</v>
      </c>
      <c r="AU226" s="172" t="s">
        <v>24</v>
      </c>
      <c r="AV226" s="10" t="s">
        <v>24</v>
      </c>
      <c r="AW226" s="10" t="s">
        <v>41</v>
      </c>
      <c r="AX226" s="10" t="s">
        <v>89</v>
      </c>
      <c r="AY226" s="172" t="s">
        <v>177</v>
      </c>
    </row>
    <row r="227" spans="2:65" s="1" customFormat="1" ht="31.5" customHeight="1">
      <c r="B227" s="129"/>
      <c r="C227" s="158" t="s">
        <v>363</v>
      </c>
      <c r="D227" s="158" t="s">
        <v>178</v>
      </c>
      <c r="E227" s="159" t="s">
        <v>364</v>
      </c>
      <c r="F227" s="276" t="s">
        <v>365</v>
      </c>
      <c r="G227" s="276"/>
      <c r="H227" s="276"/>
      <c r="I227" s="276"/>
      <c r="J227" s="160" t="s">
        <v>194</v>
      </c>
      <c r="K227" s="161">
        <v>18.7</v>
      </c>
      <c r="L227" s="277">
        <v>0</v>
      </c>
      <c r="M227" s="277"/>
      <c r="N227" s="270">
        <f>ROUND(L227*K227,2)</f>
        <v>0</v>
      </c>
      <c r="O227" s="270"/>
      <c r="P227" s="270"/>
      <c r="Q227" s="270"/>
      <c r="R227" s="132"/>
      <c r="T227" s="162" t="s">
        <v>5</v>
      </c>
      <c r="U227" s="48" t="s">
        <v>49</v>
      </c>
      <c r="V227" s="40"/>
      <c r="W227" s="163">
        <f>V227*K227</f>
        <v>0</v>
      </c>
      <c r="X227" s="163">
        <v>0</v>
      </c>
      <c r="Y227" s="163">
        <f>X227*K227</f>
        <v>0</v>
      </c>
      <c r="Z227" s="163">
        <v>0</v>
      </c>
      <c r="AA227" s="164">
        <f>Z227*K227</f>
        <v>0</v>
      </c>
      <c r="AR227" s="21" t="s">
        <v>182</v>
      </c>
      <c r="AT227" s="21" t="s">
        <v>178</v>
      </c>
      <c r="AU227" s="21" t="s">
        <v>24</v>
      </c>
      <c r="AY227" s="21" t="s">
        <v>177</v>
      </c>
      <c r="BE227" s="104">
        <f>IF(U227="základní",N227,0)</f>
        <v>0</v>
      </c>
      <c r="BF227" s="104">
        <f>IF(U227="snížená",N227,0)</f>
        <v>0</v>
      </c>
      <c r="BG227" s="104">
        <f>IF(U227="zákl. přenesená",N227,0)</f>
        <v>0</v>
      </c>
      <c r="BH227" s="104">
        <f>IF(U227="sníž. přenesená",N227,0)</f>
        <v>0</v>
      </c>
      <c r="BI227" s="104">
        <f>IF(U227="nulová",N227,0)</f>
        <v>0</v>
      </c>
      <c r="BJ227" s="21" t="s">
        <v>89</v>
      </c>
      <c r="BK227" s="104">
        <f>ROUND(L227*K227,2)</f>
        <v>0</v>
      </c>
      <c r="BL227" s="21" t="s">
        <v>182</v>
      </c>
      <c r="BM227" s="21" t="s">
        <v>366</v>
      </c>
    </row>
    <row r="228" spans="2:65" s="10" customFormat="1" ht="22.5" customHeight="1">
      <c r="B228" s="165"/>
      <c r="C228" s="166"/>
      <c r="D228" s="166"/>
      <c r="E228" s="167" t="s">
        <v>5</v>
      </c>
      <c r="F228" s="271" t="s">
        <v>367</v>
      </c>
      <c r="G228" s="272"/>
      <c r="H228" s="272"/>
      <c r="I228" s="272"/>
      <c r="J228" s="166"/>
      <c r="K228" s="168">
        <v>18.7</v>
      </c>
      <c r="L228" s="166"/>
      <c r="M228" s="166"/>
      <c r="N228" s="166"/>
      <c r="O228" s="166"/>
      <c r="P228" s="166"/>
      <c r="Q228" s="166"/>
      <c r="R228" s="169"/>
      <c r="T228" s="170"/>
      <c r="U228" s="166"/>
      <c r="V228" s="166"/>
      <c r="W228" s="166"/>
      <c r="X228" s="166"/>
      <c r="Y228" s="166"/>
      <c r="Z228" s="166"/>
      <c r="AA228" s="171"/>
      <c r="AT228" s="172" t="s">
        <v>185</v>
      </c>
      <c r="AU228" s="172" t="s">
        <v>24</v>
      </c>
      <c r="AV228" s="10" t="s">
        <v>24</v>
      </c>
      <c r="AW228" s="10" t="s">
        <v>41</v>
      </c>
      <c r="AX228" s="10" t="s">
        <v>89</v>
      </c>
      <c r="AY228" s="172" t="s">
        <v>177</v>
      </c>
    </row>
    <row r="229" spans="2:65" s="1" customFormat="1" ht="31.5" customHeight="1">
      <c r="B229" s="129"/>
      <c r="C229" s="158" t="s">
        <v>368</v>
      </c>
      <c r="D229" s="158" t="s">
        <v>178</v>
      </c>
      <c r="E229" s="159" t="s">
        <v>369</v>
      </c>
      <c r="F229" s="276" t="s">
        <v>370</v>
      </c>
      <c r="G229" s="276"/>
      <c r="H229" s="276"/>
      <c r="I229" s="276"/>
      <c r="J229" s="160" t="s">
        <v>194</v>
      </c>
      <c r="K229" s="161">
        <v>10</v>
      </c>
      <c r="L229" s="277">
        <v>0</v>
      </c>
      <c r="M229" s="277"/>
      <c r="N229" s="270">
        <f>ROUND(L229*K229,2)</f>
        <v>0</v>
      </c>
      <c r="O229" s="270"/>
      <c r="P229" s="270"/>
      <c r="Q229" s="270"/>
      <c r="R229" s="132"/>
      <c r="T229" s="162" t="s">
        <v>5</v>
      </c>
      <c r="U229" s="48" t="s">
        <v>49</v>
      </c>
      <c r="V229" s="40"/>
      <c r="W229" s="163">
        <f>V229*K229</f>
        <v>0</v>
      </c>
      <c r="X229" s="163">
        <v>0</v>
      </c>
      <c r="Y229" s="163">
        <f>X229*K229</f>
        <v>0</v>
      </c>
      <c r="Z229" s="163">
        <v>0</v>
      </c>
      <c r="AA229" s="164">
        <f>Z229*K229</f>
        <v>0</v>
      </c>
      <c r="AR229" s="21" t="s">
        <v>182</v>
      </c>
      <c r="AT229" s="21" t="s">
        <v>178</v>
      </c>
      <c r="AU229" s="21" t="s">
        <v>24</v>
      </c>
      <c r="AY229" s="21" t="s">
        <v>177</v>
      </c>
      <c r="BE229" s="104">
        <f>IF(U229="základní",N229,0)</f>
        <v>0</v>
      </c>
      <c r="BF229" s="104">
        <f>IF(U229="snížená",N229,0)</f>
        <v>0</v>
      </c>
      <c r="BG229" s="104">
        <f>IF(U229="zákl. přenesená",N229,0)</f>
        <v>0</v>
      </c>
      <c r="BH229" s="104">
        <f>IF(U229="sníž. přenesená",N229,0)</f>
        <v>0</v>
      </c>
      <c r="BI229" s="104">
        <f>IF(U229="nulová",N229,0)</f>
        <v>0</v>
      </c>
      <c r="BJ229" s="21" t="s">
        <v>89</v>
      </c>
      <c r="BK229" s="104">
        <f>ROUND(L229*K229,2)</f>
        <v>0</v>
      </c>
      <c r="BL229" s="21" t="s">
        <v>182</v>
      </c>
      <c r="BM229" s="21" t="s">
        <v>371</v>
      </c>
    </row>
    <row r="230" spans="2:65" s="10" customFormat="1" ht="22.5" customHeight="1">
      <c r="B230" s="165"/>
      <c r="C230" s="166"/>
      <c r="D230" s="166"/>
      <c r="E230" s="167" t="s">
        <v>5</v>
      </c>
      <c r="F230" s="271" t="s">
        <v>362</v>
      </c>
      <c r="G230" s="272"/>
      <c r="H230" s="272"/>
      <c r="I230" s="272"/>
      <c r="J230" s="166"/>
      <c r="K230" s="168">
        <v>10</v>
      </c>
      <c r="L230" s="166"/>
      <c r="M230" s="166"/>
      <c r="N230" s="166"/>
      <c r="O230" s="166"/>
      <c r="P230" s="166"/>
      <c r="Q230" s="166"/>
      <c r="R230" s="169"/>
      <c r="T230" s="170"/>
      <c r="U230" s="166"/>
      <c r="V230" s="166"/>
      <c r="W230" s="166"/>
      <c r="X230" s="166"/>
      <c r="Y230" s="166"/>
      <c r="Z230" s="166"/>
      <c r="AA230" s="171"/>
      <c r="AT230" s="172" t="s">
        <v>185</v>
      </c>
      <c r="AU230" s="172" t="s">
        <v>24</v>
      </c>
      <c r="AV230" s="10" t="s">
        <v>24</v>
      </c>
      <c r="AW230" s="10" t="s">
        <v>41</v>
      </c>
      <c r="AX230" s="10" t="s">
        <v>89</v>
      </c>
      <c r="AY230" s="172" t="s">
        <v>177</v>
      </c>
    </row>
    <row r="231" spans="2:65" s="9" customFormat="1" ht="29.85" customHeight="1">
      <c r="B231" s="147"/>
      <c r="C231" s="148"/>
      <c r="D231" s="157" t="s">
        <v>148</v>
      </c>
      <c r="E231" s="157"/>
      <c r="F231" s="157"/>
      <c r="G231" s="157"/>
      <c r="H231" s="157"/>
      <c r="I231" s="157"/>
      <c r="J231" s="157"/>
      <c r="K231" s="157"/>
      <c r="L231" s="157"/>
      <c r="M231" s="157"/>
      <c r="N231" s="297">
        <f>BK231</f>
        <v>0</v>
      </c>
      <c r="O231" s="298"/>
      <c r="P231" s="298"/>
      <c r="Q231" s="298"/>
      <c r="R231" s="150"/>
      <c r="T231" s="151"/>
      <c r="U231" s="148"/>
      <c r="V231" s="148"/>
      <c r="W231" s="152">
        <f>SUM(W232:W247)</f>
        <v>0</v>
      </c>
      <c r="X231" s="148"/>
      <c r="Y231" s="152">
        <f>SUM(Y232:Y247)</f>
        <v>0.27385999999999999</v>
      </c>
      <c r="Z231" s="148"/>
      <c r="AA231" s="153">
        <f>SUM(AA232:AA247)</f>
        <v>0</v>
      </c>
      <c r="AR231" s="154" t="s">
        <v>89</v>
      </c>
      <c r="AT231" s="155" t="s">
        <v>83</v>
      </c>
      <c r="AU231" s="155" t="s">
        <v>89</v>
      </c>
      <c r="AY231" s="154" t="s">
        <v>177</v>
      </c>
      <c r="BK231" s="156">
        <f>SUM(BK232:BK247)</f>
        <v>0</v>
      </c>
    </row>
    <row r="232" spans="2:65" s="1" customFormat="1" ht="22.5" customHeight="1">
      <c r="B232" s="129"/>
      <c r="C232" s="158" t="s">
        <v>372</v>
      </c>
      <c r="D232" s="158" t="s">
        <v>178</v>
      </c>
      <c r="E232" s="159" t="s">
        <v>373</v>
      </c>
      <c r="F232" s="276" t="s">
        <v>374</v>
      </c>
      <c r="G232" s="276"/>
      <c r="H232" s="276"/>
      <c r="I232" s="276"/>
      <c r="J232" s="160" t="s">
        <v>209</v>
      </c>
      <c r="K232" s="161">
        <v>4.7560000000000002</v>
      </c>
      <c r="L232" s="277">
        <v>0</v>
      </c>
      <c r="M232" s="277"/>
      <c r="N232" s="270">
        <f>ROUND(L232*K232,2)</f>
        <v>0</v>
      </c>
      <c r="O232" s="270"/>
      <c r="P232" s="270"/>
      <c r="Q232" s="270"/>
      <c r="R232" s="132"/>
      <c r="T232" s="162" t="s">
        <v>5</v>
      </c>
      <c r="U232" s="48" t="s">
        <v>49</v>
      </c>
      <c r="V232" s="40"/>
      <c r="W232" s="163">
        <f>V232*K232</f>
        <v>0</v>
      </c>
      <c r="X232" s="163">
        <v>0</v>
      </c>
      <c r="Y232" s="163">
        <f>X232*K232</f>
        <v>0</v>
      </c>
      <c r="Z232" s="163">
        <v>0</v>
      </c>
      <c r="AA232" s="164">
        <f>Z232*K232</f>
        <v>0</v>
      </c>
      <c r="AR232" s="21" t="s">
        <v>182</v>
      </c>
      <c r="AT232" s="21" t="s">
        <v>178</v>
      </c>
      <c r="AU232" s="21" t="s">
        <v>24</v>
      </c>
      <c r="AY232" s="21" t="s">
        <v>177</v>
      </c>
      <c r="BE232" s="104">
        <f>IF(U232="základní",N232,0)</f>
        <v>0</v>
      </c>
      <c r="BF232" s="104">
        <f>IF(U232="snížená",N232,0)</f>
        <v>0</v>
      </c>
      <c r="BG232" s="104">
        <f>IF(U232="zákl. přenesená",N232,0)</f>
        <v>0</v>
      </c>
      <c r="BH232" s="104">
        <f>IF(U232="sníž. přenesená",N232,0)</f>
        <v>0</v>
      </c>
      <c r="BI232" s="104">
        <f>IF(U232="nulová",N232,0)</f>
        <v>0</v>
      </c>
      <c r="BJ232" s="21" t="s">
        <v>89</v>
      </c>
      <c r="BK232" s="104">
        <f>ROUND(L232*K232,2)</f>
        <v>0</v>
      </c>
      <c r="BL232" s="21" t="s">
        <v>182</v>
      </c>
      <c r="BM232" s="21" t="s">
        <v>375</v>
      </c>
    </row>
    <row r="233" spans="2:65" s="10" customFormat="1" ht="22.5" customHeight="1">
      <c r="B233" s="165"/>
      <c r="C233" s="166"/>
      <c r="D233" s="166"/>
      <c r="E233" s="167" t="s">
        <v>121</v>
      </c>
      <c r="F233" s="271" t="s">
        <v>376</v>
      </c>
      <c r="G233" s="272"/>
      <c r="H233" s="272"/>
      <c r="I233" s="272"/>
      <c r="J233" s="166"/>
      <c r="K233" s="168">
        <v>4.7560000000000002</v>
      </c>
      <c r="L233" s="166"/>
      <c r="M233" s="166"/>
      <c r="N233" s="166"/>
      <c r="O233" s="166"/>
      <c r="P233" s="166"/>
      <c r="Q233" s="166"/>
      <c r="R233" s="169"/>
      <c r="T233" s="170"/>
      <c r="U233" s="166"/>
      <c r="V233" s="166"/>
      <c r="W233" s="166"/>
      <c r="X233" s="166"/>
      <c r="Y233" s="166"/>
      <c r="Z233" s="166"/>
      <c r="AA233" s="171"/>
      <c r="AT233" s="172" t="s">
        <v>185</v>
      </c>
      <c r="AU233" s="172" t="s">
        <v>24</v>
      </c>
      <c r="AV233" s="10" t="s">
        <v>24</v>
      </c>
      <c r="AW233" s="10" t="s">
        <v>41</v>
      </c>
      <c r="AX233" s="10" t="s">
        <v>89</v>
      </c>
      <c r="AY233" s="172" t="s">
        <v>177</v>
      </c>
    </row>
    <row r="234" spans="2:65" s="1" customFormat="1" ht="22.5" customHeight="1">
      <c r="B234" s="129"/>
      <c r="C234" s="158" t="s">
        <v>377</v>
      </c>
      <c r="D234" s="158" t="s">
        <v>178</v>
      </c>
      <c r="E234" s="159" t="s">
        <v>378</v>
      </c>
      <c r="F234" s="276" t="s">
        <v>379</v>
      </c>
      <c r="G234" s="276"/>
      <c r="H234" s="276"/>
      <c r="I234" s="276"/>
      <c r="J234" s="160" t="s">
        <v>209</v>
      </c>
      <c r="K234" s="161">
        <v>5.4560000000000004</v>
      </c>
      <c r="L234" s="277">
        <v>0</v>
      </c>
      <c r="M234" s="277"/>
      <c r="N234" s="270">
        <f>ROUND(L234*K234,2)</f>
        <v>0</v>
      </c>
      <c r="O234" s="270"/>
      <c r="P234" s="270"/>
      <c r="Q234" s="270"/>
      <c r="R234" s="132"/>
      <c r="T234" s="162" t="s">
        <v>5</v>
      </c>
      <c r="U234" s="48" t="s">
        <v>49</v>
      </c>
      <c r="V234" s="40"/>
      <c r="W234" s="163">
        <f>V234*K234</f>
        <v>0</v>
      </c>
      <c r="X234" s="163">
        <v>0</v>
      </c>
      <c r="Y234" s="163">
        <f>X234*K234</f>
        <v>0</v>
      </c>
      <c r="Z234" s="163">
        <v>0</v>
      </c>
      <c r="AA234" s="164">
        <f>Z234*K234</f>
        <v>0</v>
      </c>
      <c r="AR234" s="21" t="s">
        <v>182</v>
      </c>
      <c r="AT234" s="21" t="s">
        <v>178</v>
      </c>
      <c r="AU234" s="21" t="s">
        <v>24</v>
      </c>
      <c r="AY234" s="21" t="s">
        <v>177</v>
      </c>
      <c r="BE234" s="104">
        <f>IF(U234="základní",N234,0)</f>
        <v>0</v>
      </c>
      <c r="BF234" s="104">
        <f>IF(U234="snížená",N234,0)</f>
        <v>0</v>
      </c>
      <c r="BG234" s="104">
        <f>IF(U234="zákl. přenesená",N234,0)</f>
        <v>0</v>
      </c>
      <c r="BH234" s="104">
        <f>IF(U234="sníž. přenesená",N234,0)</f>
        <v>0</v>
      </c>
      <c r="BI234" s="104">
        <f>IF(U234="nulová",N234,0)</f>
        <v>0</v>
      </c>
      <c r="BJ234" s="21" t="s">
        <v>89</v>
      </c>
      <c r="BK234" s="104">
        <f>ROUND(L234*K234,2)</f>
        <v>0</v>
      </c>
      <c r="BL234" s="21" t="s">
        <v>182</v>
      </c>
      <c r="BM234" s="21" t="s">
        <v>380</v>
      </c>
    </row>
    <row r="235" spans="2:65" s="10" customFormat="1" ht="22.5" customHeight="1">
      <c r="B235" s="165"/>
      <c r="C235" s="166"/>
      <c r="D235" s="166"/>
      <c r="E235" s="167" t="s">
        <v>5</v>
      </c>
      <c r="F235" s="271" t="s">
        <v>381</v>
      </c>
      <c r="G235" s="272"/>
      <c r="H235" s="272"/>
      <c r="I235" s="272"/>
      <c r="J235" s="166"/>
      <c r="K235" s="168">
        <v>0.57599999999999996</v>
      </c>
      <c r="L235" s="166"/>
      <c r="M235" s="166"/>
      <c r="N235" s="166"/>
      <c r="O235" s="166"/>
      <c r="P235" s="166"/>
      <c r="Q235" s="166"/>
      <c r="R235" s="169"/>
      <c r="T235" s="170"/>
      <c r="U235" s="166"/>
      <c r="V235" s="166"/>
      <c r="W235" s="166"/>
      <c r="X235" s="166"/>
      <c r="Y235" s="166"/>
      <c r="Z235" s="166"/>
      <c r="AA235" s="171"/>
      <c r="AT235" s="172" t="s">
        <v>185</v>
      </c>
      <c r="AU235" s="172" t="s">
        <v>24</v>
      </c>
      <c r="AV235" s="10" t="s">
        <v>24</v>
      </c>
      <c r="AW235" s="10" t="s">
        <v>41</v>
      </c>
      <c r="AX235" s="10" t="s">
        <v>84</v>
      </c>
      <c r="AY235" s="172" t="s">
        <v>177</v>
      </c>
    </row>
    <row r="236" spans="2:65" s="10" customFormat="1" ht="22.5" customHeight="1">
      <c r="B236" s="165"/>
      <c r="C236" s="166"/>
      <c r="D236" s="166"/>
      <c r="E236" s="167" t="s">
        <v>5</v>
      </c>
      <c r="F236" s="280" t="s">
        <v>382</v>
      </c>
      <c r="G236" s="281"/>
      <c r="H236" s="281"/>
      <c r="I236" s="281"/>
      <c r="J236" s="166"/>
      <c r="K236" s="168">
        <v>0.76</v>
      </c>
      <c r="L236" s="166"/>
      <c r="M236" s="166"/>
      <c r="N236" s="166"/>
      <c r="O236" s="166"/>
      <c r="P236" s="166"/>
      <c r="Q236" s="166"/>
      <c r="R236" s="169"/>
      <c r="T236" s="170"/>
      <c r="U236" s="166"/>
      <c r="V236" s="166"/>
      <c r="W236" s="166"/>
      <c r="X236" s="166"/>
      <c r="Y236" s="166"/>
      <c r="Z236" s="166"/>
      <c r="AA236" s="171"/>
      <c r="AT236" s="172" t="s">
        <v>185</v>
      </c>
      <c r="AU236" s="172" t="s">
        <v>24</v>
      </c>
      <c r="AV236" s="10" t="s">
        <v>24</v>
      </c>
      <c r="AW236" s="10" t="s">
        <v>41</v>
      </c>
      <c r="AX236" s="10" t="s">
        <v>84</v>
      </c>
      <c r="AY236" s="172" t="s">
        <v>177</v>
      </c>
    </row>
    <row r="237" spans="2:65" s="10" customFormat="1" ht="22.5" customHeight="1">
      <c r="B237" s="165"/>
      <c r="C237" s="166"/>
      <c r="D237" s="166"/>
      <c r="E237" s="167" t="s">
        <v>5</v>
      </c>
      <c r="F237" s="280" t="s">
        <v>383</v>
      </c>
      <c r="G237" s="281"/>
      <c r="H237" s="281"/>
      <c r="I237" s="281"/>
      <c r="J237" s="166"/>
      <c r="K237" s="168">
        <v>0.16</v>
      </c>
      <c r="L237" s="166"/>
      <c r="M237" s="166"/>
      <c r="N237" s="166"/>
      <c r="O237" s="166"/>
      <c r="P237" s="166"/>
      <c r="Q237" s="166"/>
      <c r="R237" s="169"/>
      <c r="T237" s="170"/>
      <c r="U237" s="166"/>
      <c r="V237" s="166"/>
      <c r="W237" s="166"/>
      <c r="X237" s="166"/>
      <c r="Y237" s="166"/>
      <c r="Z237" s="166"/>
      <c r="AA237" s="171"/>
      <c r="AT237" s="172" t="s">
        <v>185</v>
      </c>
      <c r="AU237" s="172" t="s">
        <v>24</v>
      </c>
      <c r="AV237" s="10" t="s">
        <v>24</v>
      </c>
      <c r="AW237" s="10" t="s">
        <v>41</v>
      </c>
      <c r="AX237" s="10" t="s">
        <v>84</v>
      </c>
      <c r="AY237" s="172" t="s">
        <v>177</v>
      </c>
    </row>
    <row r="238" spans="2:65" s="10" customFormat="1" ht="22.5" customHeight="1">
      <c r="B238" s="165"/>
      <c r="C238" s="166"/>
      <c r="D238" s="166"/>
      <c r="E238" s="167" t="s">
        <v>5</v>
      </c>
      <c r="F238" s="280" t="s">
        <v>384</v>
      </c>
      <c r="G238" s="281"/>
      <c r="H238" s="281"/>
      <c r="I238" s="281"/>
      <c r="J238" s="166"/>
      <c r="K238" s="168">
        <v>0.248</v>
      </c>
      <c r="L238" s="166"/>
      <c r="M238" s="166"/>
      <c r="N238" s="166"/>
      <c r="O238" s="166"/>
      <c r="P238" s="166"/>
      <c r="Q238" s="166"/>
      <c r="R238" s="169"/>
      <c r="T238" s="170"/>
      <c r="U238" s="166"/>
      <c r="V238" s="166"/>
      <c r="W238" s="166"/>
      <c r="X238" s="166"/>
      <c r="Y238" s="166"/>
      <c r="Z238" s="166"/>
      <c r="AA238" s="171"/>
      <c r="AT238" s="172" t="s">
        <v>185</v>
      </c>
      <c r="AU238" s="172" t="s">
        <v>24</v>
      </c>
      <c r="AV238" s="10" t="s">
        <v>24</v>
      </c>
      <c r="AW238" s="10" t="s">
        <v>41</v>
      </c>
      <c r="AX238" s="10" t="s">
        <v>84</v>
      </c>
      <c r="AY238" s="172" t="s">
        <v>177</v>
      </c>
    </row>
    <row r="239" spans="2:65" s="10" customFormat="1" ht="22.5" customHeight="1">
      <c r="B239" s="165"/>
      <c r="C239" s="166"/>
      <c r="D239" s="166"/>
      <c r="E239" s="167" t="s">
        <v>5</v>
      </c>
      <c r="F239" s="280" t="s">
        <v>385</v>
      </c>
      <c r="G239" s="281"/>
      <c r="H239" s="281"/>
      <c r="I239" s="281"/>
      <c r="J239" s="166"/>
      <c r="K239" s="168">
        <v>1.056</v>
      </c>
      <c r="L239" s="166"/>
      <c r="M239" s="166"/>
      <c r="N239" s="166"/>
      <c r="O239" s="166"/>
      <c r="P239" s="166"/>
      <c r="Q239" s="166"/>
      <c r="R239" s="169"/>
      <c r="T239" s="170"/>
      <c r="U239" s="166"/>
      <c r="V239" s="166"/>
      <c r="W239" s="166"/>
      <c r="X239" s="166"/>
      <c r="Y239" s="166"/>
      <c r="Z239" s="166"/>
      <c r="AA239" s="171"/>
      <c r="AT239" s="172" t="s">
        <v>185</v>
      </c>
      <c r="AU239" s="172" t="s">
        <v>24</v>
      </c>
      <c r="AV239" s="10" t="s">
        <v>24</v>
      </c>
      <c r="AW239" s="10" t="s">
        <v>41</v>
      </c>
      <c r="AX239" s="10" t="s">
        <v>84</v>
      </c>
      <c r="AY239" s="172" t="s">
        <v>177</v>
      </c>
    </row>
    <row r="240" spans="2:65" s="10" customFormat="1" ht="22.5" customHeight="1">
      <c r="B240" s="165"/>
      <c r="C240" s="166"/>
      <c r="D240" s="166"/>
      <c r="E240" s="167" t="s">
        <v>5</v>
      </c>
      <c r="F240" s="280" t="s">
        <v>386</v>
      </c>
      <c r="G240" s="281"/>
      <c r="H240" s="281"/>
      <c r="I240" s="281"/>
      <c r="J240" s="166"/>
      <c r="K240" s="168">
        <v>2.6560000000000001</v>
      </c>
      <c r="L240" s="166"/>
      <c r="M240" s="166"/>
      <c r="N240" s="166"/>
      <c r="O240" s="166"/>
      <c r="P240" s="166"/>
      <c r="Q240" s="166"/>
      <c r="R240" s="169"/>
      <c r="T240" s="170"/>
      <c r="U240" s="166"/>
      <c r="V240" s="166"/>
      <c r="W240" s="166"/>
      <c r="X240" s="166"/>
      <c r="Y240" s="166"/>
      <c r="Z240" s="166"/>
      <c r="AA240" s="171"/>
      <c r="AT240" s="172" t="s">
        <v>185</v>
      </c>
      <c r="AU240" s="172" t="s">
        <v>24</v>
      </c>
      <c r="AV240" s="10" t="s">
        <v>24</v>
      </c>
      <c r="AW240" s="10" t="s">
        <v>41</v>
      </c>
      <c r="AX240" s="10" t="s">
        <v>84</v>
      </c>
      <c r="AY240" s="172" t="s">
        <v>177</v>
      </c>
    </row>
    <row r="241" spans="2:65" s="13" customFormat="1" ht="22.5" customHeight="1">
      <c r="B241" s="189"/>
      <c r="C241" s="190"/>
      <c r="D241" s="190"/>
      <c r="E241" s="191" t="s">
        <v>124</v>
      </c>
      <c r="F241" s="284" t="s">
        <v>248</v>
      </c>
      <c r="G241" s="285"/>
      <c r="H241" s="285"/>
      <c r="I241" s="285"/>
      <c r="J241" s="190"/>
      <c r="K241" s="192">
        <v>5.4560000000000004</v>
      </c>
      <c r="L241" s="190"/>
      <c r="M241" s="190"/>
      <c r="N241" s="190"/>
      <c r="O241" s="190"/>
      <c r="P241" s="190"/>
      <c r="Q241" s="190"/>
      <c r="R241" s="193"/>
      <c r="T241" s="194"/>
      <c r="U241" s="190"/>
      <c r="V241" s="190"/>
      <c r="W241" s="190"/>
      <c r="X241" s="190"/>
      <c r="Y241" s="190"/>
      <c r="Z241" s="190"/>
      <c r="AA241" s="195"/>
      <c r="AT241" s="196" t="s">
        <v>185</v>
      </c>
      <c r="AU241" s="196" t="s">
        <v>24</v>
      </c>
      <c r="AV241" s="13" t="s">
        <v>182</v>
      </c>
      <c r="AW241" s="13" t="s">
        <v>41</v>
      </c>
      <c r="AX241" s="13" t="s">
        <v>89</v>
      </c>
      <c r="AY241" s="196" t="s">
        <v>177</v>
      </c>
    </row>
    <row r="242" spans="2:65" s="1" customFormat="1" ht="31.5" customHeight="1">
      <c r="B242" s="129"/>
      <c r="C242" s="158" t="s">
        <v>387</v>
      </c>
      <c r="D242" s="158" t="s">
        <v>178</v>
      </c>
      <c r="E242" s="159" t="s">
        <v>388</v>
      </c>
      <c r="F242" s="276" t="s">
        <v>389</v>
      </c>
      <c r="G242" s="276"/>
      <c r="H242" s="276"/>
      <c r="I242" s="276"/>
      <c r="J242" s="160" t="s">
        <v>390</v>
      </c>
      <c r="K242" s="161">
        <v>4</v>
      </c>
      <c r="L242" s="277">
        <v>0</v>
      </c>
      <c r="M242" s="277"/>
      <c r="N242" s="270">
        <f>ROUND(L242*K242,2)</f>
        <v>0</v>
      </c>
      <c r="O242" s="270"/>
      <c r="P242" s="270"/>
      <c r="Q242" s="270"/>
      <c r="R242" s="132"/>
      <c r="T242" s="162" t="s">
        <v>5</v>
      </c>
      <c r="U242" s="48" t="s">
        <v>49</v>
      </c>
      <c r="V242" s="40"/>
      <c r="W242" s="163">
        <f>V242*K242</f>
        <v>0</v>
      </c>
      <c r="X242" s="163">
        <v>6.6E-3</v>
      </c>
      <c r="Y242" s="163">
        <f>X242*K242</f>
        <v>2.64E-2</v>
      </c>
      <c r="Z242" s="163">
        <v>0</v>
      </c>
      <c r="AA242" s="164">
        <f>Z242*K242</f>
        <v>0</v>
      </c>
      <c r="AR242" s="21" t="s">
        <v>182</v>
      </c>
      <c r="AT242" s="21" t="s">
        <v>178</v>
      </c>
      <c r="AU242" s="21" t="s">
        <v>24</v>
      </c>
      <c r="AY242" s="21" t="s">
        <v>177</v>
      </c>
      <c r="BE242" s="104">
        <f>IF(U242="základní",N242,0)</f>
        <v>0</v>
      </c>
      <c r="BF242" s="104">
        <f>IF(U242="snížená",N242,0)</f>
        <v>0</v>
      </c>
      <c r="BG242" s="104">
        <f>IF(U242="zákl. přenesená",N242,0)</f>
        <v>0</v>
      </c>
      <c r="BH242" s="104">
        <f>IF(U242="sníž. přenesená",N242,0)</f>
        <v>0</v>
      </c>
      <c r="BI242" s="104">
        <f>IF(U242="nulová",N242,0)</f>
        <v>0</v>
      </c>
      <c r="BJ242" s="21" t="s">
        <v>89</v>
      </c>
      <c r="BK242" s="104">
        <f>ROUND(L242*K242,2)</f>
        <v>0</v>
      </c>
      <c r="BL242" s="21" t="s">
        <v>182</v>
      </c>
      <c r="BM242" s="21" t="s">
        <v>391</v>
      </c>
    </row>
    <row r="243" spans="2:65" s="10" customFormat="1" ht="22.5" customHeight="1">
      <c r="B243" s="165"/>
      <c r="C243" s="166"/>
      <c r="D243" s="166"/>
      <c r="E243" s="167" t="s">
        <v>5</v>
      </c>
      <c r="F243" s="271" t="s">
        <v>392</v>
      </c>
      <c r="G243" s="272"/>
      <c r="H243" s="272"/>
      <c r="I243" s="272"/>
      <c r="J243" s="166"/>
      <c r="K243" s="168">
        <v>4</v>
      </c>
      <c r="L243" s="166"/>
      <c r="M243" s="166"/>
      <c r="N243" s="166"/>
      <c r="O243" s="166"/>
      <c r="P243" s="166"/>
      <c r="Q243" s="166"/>
      <c r="R243" s="169"/>
      <c r="T243" s="170"/>
      <c r="U243" s="166"/>
      <c r="V243" s="166"/>
      <c r="W243" s="166"/>
      <c r="X243" s="166"/>
      <c r="Y243" s="166"/>
      <c r="Z243" s="166"/>
      <c r="AA243" s="171"/>
      <c r="AT243" s="172" t="s">
        <v>185</v>
      </c>
      <c r="AU243" s="172" t="s">
        <v>24</v>
      </c>
      <c r="AV243" s="10" t="s">
        <v>24</v>
      </c>
      <c r="AW243" s="10" t="s">
        <v>41</v>
      </c>
      <c r="AX243" s="10" t="s">
        <v>89</v>
      </c>
      <c r="AY243" s="172" t="s">
        <v>177</v>
      </c>
    </row>
    <row r="244" spans="2:65" s="1" customFormat="1" ht="22.5" customHeight="1">
      <c r="B244" s="129"/>
      <c r="C244" s="197" t="s">
        <v>393</v>
      </c>
      <c r="D244" s="197" t="s">
        <v>330</v>
      </c>
      <c r="E244" s="198" t="s">
        <v>394</v>
      </c>
      <c r="F244" s="288" t="s">
        <v>395</v>
      </c>
      <c r="G244" s="288"/>
      <c r="H244" s="288"/>
      <c r="I244" s="288"/>
      <c r="J244" s="199" t="s">
        <v>396</v>
      </c>
      <c r="K244" s="200">
        <v>1.01</v>
      </c>
      <c r="L244" s="289">
        <v>0</v>
      </c>
      <c r="M244" s="289"/>
      <c r="N244" s="290">
        <f>ROUND(L244*K244,2)</f>
        <v>0</v>
      </c>
      <c r="O244" s="270"/>
      <c r="P244" s="270"/>
      <c r="Q244" s="270"/>
      <c r="R244" s="132"/>
      <c r="T244" s="162" t="s">
        <v>5</v>
      </c>
      <c r="U244" s="48" t="s">
        <v>49</v>
      </c>
      <c r="V244" s="40"/>
      <c r="W244" s="163">
        <f>V244*K244</f>
        <v>0</v>
      </c>
      <c r="X244" s="163">
        <v>0.04</v>
      </c>
      <c r="Y244" s="163">
        <f>X244*K244</f>
        <v>4.0399999999999998E-2</v>
      </c>
      <c r="Z244" s="163">
        <v>0</v>
      </c>
      <c r="AA244" s="164">
        <f>Z244*K244</f>
        <v>0</v>
      </c>
      <c r="AR244" s="21" t="s">
        <v>217</v>
      </c>
      <c r="AT244" s="21" t="s">
        <v>330</v>
      </c>
      <c r="AU244" s="21" t="s">
        <v>24</v>
      </c>
      <c r="AY244" s="21" t="s">
        <v>177</v>
      </c>
      <c r="BE244" s="104">
        <f>IF(U244="základní",N244,0)</f>
        <v>0</v>
      </c>
      <c r="BF244" s="104">
        <f>IF(U244="snížená",N244,0)</f>
        <v>0</v>
      </c>
      <c r="BG244" s="104">
        <f>IF(U244="zákl. přenesená",N244,0)</f>
        <v>0</v>
      </c>
      <c r="BH244" s="104">
        <f>IF(U244="sníž. přenesená",N244,0)</f>
        <v>0</v>
      </c>
      <c r="BI244" s="104">
        <f>IF(U244="nulová",N244,0)</f>
        <v>0</v>
      </c>
      <c r="BJ244" s="21" t="s">
        <v>89</v>
      </c>
      <c r="BK244" s="104">
        <f>ROUND(L244*K244,2)</f>
        <v>0</v>
      </c>
      <c r="BL244" s="21" t="s">
        <v>182</v>
      </c>
      <c r="BM244" s="21" t="s">
        <v>397</v>
      </c>
    </row>
    <row r="245" spans="2:65" s="10" customFormat="1" ht="22.5" customHeight="1">
      <c r="B245" s="165"/>
      <c r="C245" s="166"/>
      <c r="D245" s="166"/>
      <c r="E245" s="167" t="s">
        <v>5</v>
      </c>
      <c r="F245" s="271" t="s">
        <v>398</v>
      </c>
      <c r="G245" s="272"/>
      <c r="H245" s="272"/>
      <c r="I245" s="272"/>
      <c r="J245" s="166"/>
      <c r="K245" s="168">
        <v>1.01</v>
      </c>
      <c r="L245" s="166"/>
      <c r="M245" s="166"/>
      <c r="N245" s="166"/>
      <c r="O245" s="166"/>
      <c r="P245" s="166"/>
      <c r="Q245" s="166"/>
      <c r="R245" s="169"/>
      <c r="T245" s="170"/>
      <c r="U245" s="166"/>
      <c r="V245" s="166"/>
      <c r="W245" s="166"/>
      <c r="X245" s="166"/>
      <c r="Y245" s="166"/>
      <c r="Z245" s="166"/>
      <c r="AA245" s="171"/>
      <c r="AT245" s="172" t="s">
        <v>185</v>
      </c>
      <c r="AU245" s="172" t="s">
        <v>24</v>
      </c>
      <c r="AV245" s="10" t="s">
        <v>24</v>
      </c>
      <c r="AW245" s="10" t="s">
        <v>41</v>
      </c>
      <c r="AX245" s="10" t="s">
        <v>89</v>
      </c>
      <c r="AY245" s="172" t="s">
        <v>177</v>
      </c>
    </row>
    <row r="246" spans="2:65" s="1" customFormat="1" ht="22.5" customHeight="1">
      <c r="B246" s="129"/>
      <c r="C246" s="197" t="s">
        <v>399</v>
      </c>
      <c r="D246" s="197" t="s">
        <v>330</v>
      </c>
      <c r="E246" s="198" t="s">
        <v>400</v>
      </c>
      <c r="F246" s="288" t="s">
        <v>401</v>
      </c>
      <c r="G246" s="288"/>
      <c r="H246" s="288"/>
      <c r="I246" s="288"/>
      <c r="J246" s="199" t="s">
        <v>396</v>
      </c>
      <c r="K246" s="200">
        <v>3.0449999999999999</v>
      </c>
      <c r="L246" s="289">
        <v>0</v>
      </c>
      <c r="M246" s="289"/>
      <c r="N246" s="290">
        <f>ROUND(L246*K246,2)</f>
        <v>0</v>
      </c>
      <c r="O246" s="270"/>
      <c r="P246" s="270"/>
      <c r="Q246" s="270"/>
      <c r="R246" s="132"/>
      <c r="T246" s="162" t="s">
        <v>5</v>
      </c>
      <c r="U246" s="48" t="s">
        <v>49</v>
      </c>
      <c r="V246" s="40"/>
      <c r="W246" s="163">
        <f>V246*K246</f>
        <v>0</v>
      </c>
      <c r="X246" s="163">
        <v>6.8000000000000005E-2</v>
      </c>
      <c r="Y246" s="163">
        <f>X246*K246</f>
        <v>0.20706000000000002</v>
      </c>
      <c r="Z246" s="163">
        <v>0</v>
      </c>
      <c r="AA246" s="164">
        <f>Z246*K246</f>
        <v>0</v>
      </c>
      <c r="AR246" s="21" t="s">
        <v>217</v>
      </c>
      <c r="AT246" s="21" t="s">
        <v>330</v>
      </c>
      <c r="AU246" s="21" t="s">
        <v>24</v>
      </c>
      <c r="AY246" s="21" t="s">
        <v>177</v>
      </c>
      <c r="BE246" s="104">
        <f>IF(U246="základní",N246,0)</f>
        <v>0</v>
      </c>
      <c r="BF246" s="104">
        <f>IF(U246="snížená",N246,0)</f>
        <v>0</v>
      </c>
      <c r="BG246" s="104">
        <f>IF(U246="zákl. přenesená",N246,0)</f>
        <v>0</v>
      </c>
      <c r="BH246" s="104">
        <f>IF(U246="sníž. přenesená",N246,0)</f>
        <v>0</v>
      </c>
      <c r="BI246" s="104">
        <f>IF(U246="nulová",N246,0)</f>
        <v>0</v>
      </c>
      <c r="BJ246" s="21" t="s">
        <v>89</v>
      </c>
      <c r="BK246" s="104">
        <f>ROUND(L246*K246,2)</f>
        <v>0</v>
      </c>
      <c r="BL246" s="21" t="s">
        <v>182</v>
      </c>
      <c r="BM246" s="21" t="s">
        <v>402</v>
      </c>
    </row>
    <row r="247" spans="2:65" s="10" customFormat="1" ht="22.5" customHeight="1">
      <c r="B247" s="165"/>
      <c r="C247" s="166"/>
      <c r="D247" s="166"/>
      <c r="E247" s="167" t="s">
        <v>5</v>
      </c>
      <c r="F247" s="271" t="s">
        <v>403</v>
      </c>
      <c r="G247" s="272"/>
      <c r="H247" s="272"/>
      <c r="I247" s="272"/>
      <c r="J247" s="166"/>
      <c r="K247" s="168">
        <v>3.0449999999999999</v>
      </c>
      <c r="L247" s="166"/>
      <c r="M247" s="166"/>
      <c r="N247" s="166"/>
      <c r="O247" s="166"/>
      <c r="P247" s="166"/>
      <c r="Q247" s="166"/>
      <c r="R247" s="169"/>
      <c r="T247" s="170"/>
      <c r="U247" s="166"/>
      <c r="V247" s="166"/>
      <c r="W247" s="166"/>
      <c r="X247" s="166"/>
      <c r="Y247" s="166"/>
      <c r="Z247" s="166"/>
      <c r="AA247" s="171"/>
      <c r="AT247" s="172" t="s">
        <v>185</v>
      </c>
      <c r="AU247" s="172" t="s">
        <v>24</v>
      </c>
      <c r="AV247" s="10" t="s">
        <v>24</v>
      </c>
      <c r="AW247" s="10" t="s">
        <v>41</v>
      </c>
      <c r="AX247" s="10" t="s">
        <v>89</v>
      </c>
      <c r="AY247" s="172" t="s">
        <v>177</v>
      </c>
    </row>
    <row r="248" spans="2:65" s="9" customFormat="1" ht="29.85" customHeight="1">
      <c r="B248" s="147"/>
      <c r="C248" s="148"/>
      <c r="D248" s="157" t="s">
        <v>149</v>
      </c>
      <c r="E248" s="157"/>
      <c r="F248" s="157"/>
      <c r="G248" s="157"/>
      <c r="H248" s="157"/>
      <c r="I248" s="157"/>
      <c r="J248" s="157"/>
      <c r="K248" s="157"/>
      <c r="L248" s="157"/>
      <c r="M248" s="157"/>
      <c r="N248" s="297">
        <f>BK248</f>
        <v>0</v>
      </c>
      <c r="O248" s="298"/>
      <c r="P248" s="298"/>
      <c r="Q248" s="298"/>
      <c r="R248" s="150"/>
      <c r="T248" s="151"/>
      <c r="U248" s="148"/>
      <c r="V248" s="148"/>
      <c r="W248" s="152">
        <f>SUM(W249:W332)</f>
        <v>0</v>
      </c>
      <c r="X248" s="148"/>
      <c r="Y248" s="152">
        <f>SUM(Y249:Y332)</f>
        <v>27.727822550000006</v>
      </c>
      <c r="Z248" s="148"/>
      <c r="AA248" s="153">
        <f>SUM(AA249:AA332)</f>
        <v>0</v>
      </c>
      <c r="AR248" s="154" t="s">
        <v>89</v>
      </c>
      <c r="AT248" s="155" t="s">
        <v>83</v>
      </c>
      <c r="AU248" s="155" t="s">
        <v>89</v>
      </c>
      <c r="AY248" s="154" t="s">
        <v>177</v>
      </c>
      <c r="BK248" s="156">
        <f>SUM(BK249:BK332)</f>
        <v>0</v>
      </c>
    </row>
    <row r="249" spans="2:65" s="1" customFormat="1" ht="31.5" customHeight="1">
      <c r="B249" s="129"/>
      <c r="C249" s="158" t="s">
        <v>32</v>
      </c>
      <c r="D249" s="158" t="s">
        <v>178</v>
      </c>
      <c r="E249" s="159" t="s">
        <v>404</v>
      </c>
      <c r="F249" s="276" t="s">
        <v>405</v>
      </c>
      <c r="G249" s="276"/>
      <c r="H249" s="276"/>
      <c r="I249" s="276"/>
      <c r="J249" s="160" t="s">
        <v>390</v>
      </c>
      <c r="K249" s="161">
        <v>1</v>
      </c>
      <c r="L249" s="277">
        <v>0</v>
      </c>
      <c r="M249" s="277"/>
      <c r="N249" s="270">
        <f>ROUND(L249*K249,2)</f>
        <v>0</v>
      </c>
      <c r="O249" s="270"/>
      <c r="P249" s="270"/>
      <c r="Q249" s="270"/>
      <c r="R249" s="132"/>
      <c r="T249" s="162" t="s">
        <v>5</v>
      </c>
      <c r="U249" s="48" t="s">
        <v>49</v>
      </c>
      <c r="V249" s="40"/>
      <c r="W249" s="163">
        <f>V249*K249</f>
        <v>0</v>
      </c>
      <c r="X249" s="163">
        <v>6.8640000000000007E-2</v>
      </c>
      <c r="Y249" s="163">
        <f>X249*K249</f>
        <v>6.8640000000000007E-2</v>
      </c>
      <c r="Z249" s="163">
        <v>0</v>
      </c>
      <c r="AA249" s="164">
        <f>Z249*K249</f>
        <v>0</v>
      </c>
      <c r="AR249" s="21" t="s">
        <v>182</v>
      </c>
      <c r="AT249" s="21" t="s">
        <v>178</v>
      </c>
      <c r="AU249" s="21" t="s">
        <v>24</v>
      </c>
      <c r="AY249" s="21" t="s">
        <v>177</v>
      </c>
      <c r="BE249" s="104">
        <f>IF(U249="základní",N249,0)</f>
        <v>0</v>
      </c>
      <c r="BF249" s="104">
        <f>IF(U249="snížená",N249,0)</f>
        <v>0</v>
      </c>
      <c r="BG249" s="104">
        <f>IF(U249="zákl. přenesená",N249,0)</f>
        <v>0</v>
      </c>
      <c r="BH249" s="104">
        <f>IF(U249="sníž. přenesená",N249,0)</f>
        <v>0</v>
      </c>
      <c r="BI249" s="104">
        <f>IF(U249="nulová",N249,0)</f>
        <v>0</v>
      </c>
      <c r="BJ249" s="21" t="s">
        <v>89</v>
      </c>
      <c r="BK249" s="104">
        <f>ROUND(L249*K249,2)</f>
        <v>0</v>
      </c>
      <c r="BL249" s="21" t="s">
        <v>182</v>
      </c>
      <c r="BM249" s="21" t="s">
        <v>406</v>
      </c>
    </row>
    <row r="250" spans="2:65" s="10" customFormat="1" ht="22.5" customHeight="1">
      <c r="B250" s="165"/>
      <c r="C250" s="166"/>
      <c r="D250" s="166"/>
      <c r="E250" s="167" t="s">
        <v>5</v>
      </c>
      <c r="F250" s="271" t="s">
        <v>89</v>
      </c>
      <c r="G250" s="272"/>
      <c r="H250" s="272"/>
      <c r="I250" s="272"/>
      <c r="J250" s="166"/>
      <c r="K250" s="168">
        <v>1</v>
      </c>
      <c r="L250" s="166"/>
      <c r="M250" s="166"/>
      <c r="N250" s="166"/>
      <c r="O250" s="166"/>
      <c r="P250" s="166"/>
      <c r="Q250" s="166"/>
      <c r="R250" s="169"/>
      <c r="T250" s="170"/>
      <c r="U250" s="166"/>
      <c r="V250" s="166"/>
      <c r="W250" s="166"/>
      <c r="X250" s="166"/>
      <c r="Y250" s="166"/>
      <c r="Z250" s="166"/>
      <c r="AA250" s="171"/>
      <c r="AT250" s="172" t="s">
        <v>185</v>
      </c>
      <c r="AU250" s="172" t="s">
        <v>24</v>
      </c>
      <c r="AV250" s="10" t="s">
        <v>24</v>
      </c>
      <c r="AW250" s="10" t="s">
        <v>41</v>
      </c>
      <c r="AX250" s="10" t="s">
        <v>89</v>
      </c>
      <c r="AY250" s="172" t="s">
        <v>177</v>
      </c>
    </row>
    <row r="251" spans="2:65" s="1" customFormat="1" ht="22.5" customHeight="1">
      <c r="B251" s="129"/>
      <c r="C251" s="158" t="s">
        <v>407</v>
      </c>
      <c r="D251" s="158" t="s">
        <v>178</v>
      </c>
      <c r="E251" s="159" t="s">
        <v>408</v>
      </c>
      <c r="F251" s="276" t="s">
        <v>409</v>
      </c>
      <c r="G251" s="276"/>
      <c r="H251" s="276"/>
      <c r="I251" s="276"/>
      <c r="J251" s="160" t="s">
        <v>390</v>
      </c>
      <c r="K251" s="161">
        <v>1</v>
      </c>
      <c r="L251" s="277">
        <v>0</v>
      </c>
      <c r="M251" s="277"/>
      <c r="N251" s="270">
        <f>ROUND(L251*K251,2)</f>
        <v>0</v>
      </c>
      <c r="O251" s="270"/>
      <c r="P251" s="270"/>
      <c r="Q251" s="270"/>
      <c r="R251" s="132"/>
      <c r="T251" s="162" t="s">
        <v>5</v>
      </c>
      <c r="U251" s="48" t="s">
        <v>49</v>
      </c>
      <c r="V251" s="40"/>
      <c r="W251" s="163">
        <f>V251*K251</f>
        <v>0</v>
      </c>
      <c r="X251" s="163">
        <v>0.23691000000000001</v>
      </c>
      <c r="Y251" s="163">
        <f>X251*K251</f>
        <v>0.23691000000000001</v>
      </c>
      <c r="Z251" s="163">
        <v>0</v>
      </c>
      <c r="AA251" s="164">
        <f>Z251*K251</f>
        <v>0</v>
      </c>
      <c r="AR251" s="21" t="s">
        <v>182</v>
      </c>
      <c r="AT251" s="21" t="s">
        <v>178</v>
      </c>
      <c r="AU251" s="21" t="s">
        <v>24</v>
      </c>
      <c r="AY251" s="21" t="s">
        <v>177</v>
      </c>
      <c r="BE251" s="104">
        <f>IF(U251="základní",N251,0)</f>
        <v>0</v>
      </c>
      <c r="BF251" s="104">
        <f>IF(U251="snížená",N251,0)</f>
        <v>0</v>
      </c>
      <c r="BG251" s="104">
        <f>IF(U251="zákl. přenesená",N251,0)</f>
        <v>0</v>
      </c>
      <c r="BH251" s="104">
        <f>IF(U251="sníž. přenesená",N251,0)</f>
        <v>0</v>
      </c>
      <c r="BI251" s="104">
        <f>IF(U251="nulová",N251,0)</f>
        <v>0</v>
      </c>
      <c r="BJ251" s="21" t="s">
        <v>89</v>
      </c>
      <c r="BK251" s="104">
        <f>ROUND(L251*K251,2)</f>
        <v>0</v>
      </c>
      <c r="BL251" s="21" t="s">
        <v>182</v>
      </c>
      <c r="BM251" s="21" t="s">
        <v>410</v>
      </c>
    </row>
    <row r="252" spans="2:65" s="10" customFormat="1" ht="22.5" customHeight="1">
      <c r="B252" s="165"/>
      <c r="C252" s="166"/>
      <c r="D252" s="166"/>
      <c r="E252" s="167" t="s">
        <v>5</v>
      </c>
      <c r="F252" s="271" t="s">
        <v>411</v>
      </c>
      <c r="G252" s="272"/>
      <c r="H252" s="272"/>
      <c r="I252" s="272"/>
      <c r="J252" s="166"/>
      <c r="K252" s="168">
        <v>1</v>
      </c>
      <c r="L252" s="166"/>
      <c r="M252" s="166"/>
      <c r="N252" s="166"/>
      <c r="O252" s="166"/>
      <c r="P252" s="166"/>
      <c r="Q252" s="166"/>
      <c r="R252" s="169"/>
      <c r="T252" s="170"/>
      <c r="U252" s="166"/>
      <c r="V252" s="166"/>
      <c r="W252" s="166"/>
      <c r="X252" s="166"/>
      <c r="Y252" s="166"/>
      <c r="Z252" s="166"/>
      <c r="AA252" s="171"/>
      <c r="AT252" s="172" t="s">
        <v>185</v>
      </c>
      <c r="AU252" s="172" t="s">
        <v>24</v>
      </c>
      <c r="AV252" s="10" t="s">
        <v>24</v>
      </c>
      <c r="AW252" s="10" t="s">
        <v>41</v>
      </c>
      <c r="AX252" s="10" t="s">
        <v>89</v>
      </c>
      <c r="AY252" s="172" t="s">
        <v>177</v>
      </c>
    </row>
    <row r="253" spans="2:65" s="1" customFormat="1" ht="31.5" customHeight="1">
      <c r="B253" s="129"/>
      <c r="C253" s="158" t="s">
        <v>412</v>
      </c>
      <c r="D253" s="158" t="s">
        <v>178</v>
      </c>
      <c r="E253" s="159" t="s">
        <v>413</v>
      </c>
      <c r="F253" s="276" t="s">
        <v>414</v>
      </c>
      <c r="G253" s="276"/>
      <c r="H253" s="276"/>
      <c r="I253" s="276"/>
      <c r="J253" s="160" t="s">
        <v>194</v>
      </c>
      <c r="K253" s="161">
        <v>41.5</v>
      </c>
      <c r="L253" s="277">
        <v>0</v>
      </c>
      <c r="M253" s="277"/>
      <c r="N253" s="270">
        <f>ROUND(L253*K253,2)</f>
        <v>0</v>
      </c>
      <c r="O253" s="270"/>
      <c r="P253" s="270"/>
      <c r="Q253" s="270"/>
      <c r="R253" s="132"/>
      <c r="T253" s="162" t="s">
        <v>5</v>
      </c>
      <c r="U253" s="48" t="s">
        <v>49</v>
      </c>
      <c r="V253" s="40"/>
      <c r="W253" s="163">
        <f>V253*K253</f>
        <v>0</v>
      </c>
      <c r="X253" s="163">
        <v>3.62E-3</v>
      </c>
      <c r="Y253" s="163">
        <f>X253*K253</f>
        <v>0.15023</v>
      </c>
      <c r="Z253" s="163">
        <v>0</v>
      </c>
      <c r="AA253" s="164">
        <f>Z253*K253</f>
        <v>0</v>
      </c>
      <c r="AR253" s="21" t="s">
        <v>182</v>
      </c>
      <c r="AT253" s="21" t="s">
        <v>178</v>
      </c>
      <c r="AU253" s="21" t="s">
        <v>24</v>
      </c>
      <c r="AY253" s="21" t="s">
        <v>177</v>
      </c>
      <c r="BE253" s="104">
        <f>IF(U253="základní",N253,0)</f>
        <v>0</v>
      </c>
      <c r="BF253" s="104">
        <f>IF(U253="snížená",N253,0)</f>
        <v>0</v>
      </c>
      <c r="BG253" s="104">
        <f>IF(U253="zákl. přenesená",N253,0)</f>
        <v>0</v>
      </c>
      <c r="BH253" s="104">
        <f>IF(U253="sníž. přenesená",N253,0)</f>
        <v>0</v>
      </c>
      <c r="BI253" s="104">
        <f>IF(U253="nulová",N253,0)</f>
        <v>0</v>
      </c>
      <c r="BJ253" s="21" t="s">
        <v>89</v>
      </c>
      <c r="BK253" s="104">
        <f>ROUND(L253*K253,2)</f>
        <v>0</v>
      </c>
      <c r="BL253" s="21" t="s">
        <v>182</v>
      </c>
      <c r="BM253" s="21" t="s">
        <v>415</v>
      </c>
    </row>
    <row r="254" spans="2:65" s="10" customFormat="1" ht="22.5" customHeight="1">
      <c r="B254" s="165"/>
      <c r="C254" s="166"/>
      <c r="D254" s="166"/>
      <c r="E254" s="167" t="s">
        <v>5</v>
      </c>
      <c r="F254" s="271" t="s">
        <v>416</v>
      </c>
      <c r="G254" s="272"/>
      <c r="H254" s="272"/>
      <c r="I254" s="272"/>
      <c r="J254" s="166"/>
      <c r="K254" s="168">
        <v>41.5</v>
      </c>
      <c r="L254" s="166"/>
      <c r="M254" s="166"/>
      <c r="N254" s="166"/>
      <c r="O254" s="166"/>
      <c r="P254" s="166"/>
      <c r="Q254" s="166"/>
      <c r="R254" s="169"/>
      <c r="T254" s="170"/>
      <c r="U254" s="166"/>
      <c r="V254" s="166"/>
      <c r="W254" s="166"/>
      <c r="X254" s="166"/>
      <c r="Y254" s="166"/>
      <c r="Z254" s="166"/>
      <c r="AA254" s="171"/>
      <c r="AT254" s="172" t="s">
        <v>185</v>
      </c>
      <c r="AU254" s="172" t="s">
        <v>24</v>
      </c>
      <c r="AV254" s="10" t="s">
        <v>24</v>
      </c>
      <c r="AW254" s="10" t="s">
        <v>41</v>
      </c>
      <c r="AX254" s="10" t="s">
        <v>89</v>
      </c>
      <c r="AY254" s="172" t="s">
        <v>177</v>
      </c>
    </row>
    <row r="255" spans="2:65" s="1" customFormat="1" ht="31.5" customHeight="1">
      <c r="B255" s="129"/>
      <c r="C255" s="158" t="s">
        <v>417</v>
      </c>
      <c r="D255" s="158" t="s">
        <v>178</v>
      </c>
      <c r="E255" s="159" t="s">
        <v>418</v>
      </c>
      <c r="F255" s="276" t="s">
        <v>419</v>
      </c>
      <c r="G255" s="276"/>
      <c r="H255" s="276"/>
      <c r="I255" s="276"/>
      <c r="J255" s="160" t="s">
        <v>194</v>
      </c>
      <c r="K255" s="161">
        <v>18.7</v>
      </c>
      <c r="L255" s="277">
        <v>0</v>
      </c>
      <c r="M255" s="277"/>
      <c r="N255" s="270">
        <f>ROUND(L255*K255,2)</f>
        <v>0</v>
      </c>
      <c r="O255" s="270"/>
      <c r="P255" s="270"/>
      <c r="Q255" s="270"/>
      <c r="R255" s="132"/>
      <c r="T255" s="162" t="s">
        <v>5</v>
      </c>
      <c r="U255" s="48" t="s">
        <v>49</v>
      </c>
      <c r="V255" s="40"/>
      <c r="W255" s="163">
        <f>V255*K255</f>
        <v>0</v>
      </c>
      <c r="X255" s="163">
        <v>1.0000000000000001E-5</v>
      </c>
      <c r="Y255" s="163">
        <f>X255*K255</f>
        <v>1.8700000000000002E-4</v>
      </c>
      <c r="Z255" s="163">
        <v>0</v>
      </c>
      <c r="AA255" s="164">
        <f>Z255*K255</f>
        <v>0</v>
      </c>
      <c r="AR255" s="21" t="s">
        <v>182</v>
      </c>
      <c r="AT255" s="21" t="s">
        <v>178</v>
      </c>
      <c r="AU255" s="21" t="s">
        <v>24</v>
      </c>
      <c r="AY255" s="21" t="s">
        <v>177</v>
      </c>
      <c r="BE255" s="104">
        <f>IF(U255="základní",N255,0)</f>
        <v>0</v>
      </c>
      <c r="BF255" s="104">
        <f>IF(U255="snížená",N255,0)</f>
        <v>0</v>
      </c>
      <c r="BG255" s="104">
        <f>IF(U255="zákl. přenesená",N255,0)</f>
        <v>0</v>
      </c>
      <c r="BH255" s="104">
        <f>IF(U255="sníž. přenesená",N255,0)</f>
        <v>0</v>
      </c>
      <c r="BI255" s="104">
        <f>IF(U255="nulová",N255,0)</f>
        <v>0</v>
      </c>
      <c r="BJ255" s="21" t="s">
        <v>89</v>
      </c>
      <c r="BK255" s="104">
        <f>ROUND(L255*K255,2)</f>
        <v>0</v>
      </c>
      <c r="BL255" s="21" t="s">
        <v>182</v>
      </c>
      <c r="BM255" s="21" t="s">
        <v>420</v>
      </c>
    </row>
    <row r="256" spans="2:65" s="10" customFormat="1" ht="22.5" customHeight="1">
      <c r="B256" s="165"/>
      <c r="C256" s="166"/>
      <c r="D256" s="166"/>
      <c r="E256" s="167" t="s">
        <v>5</v>
      </c>
      <c r="F256" s="271" t="s">
        <v>421</v>
      </c>
      <c r="G256" s="272"/>
      <c r="H256" s="272"/>
      <c r="I256" s="272"/>
      <c r="J256" s="166"/>
      <c r="K256" s="168">
        <v>18.7</v>
      </c>
      <c r="L256" s="166"/>
      <c r="M256" s="166"/>
      <c r="N256" s="166"/>
      <c r="O256" s="166"/>
      <c r="P256" s="166"/>
      <c r="Q256" s="166"/>
      <c r="R256" s="169"/>
      <c r="T256" s="170"/>
      <c r="U256" s="166"/>
      <c r="V256" s="166"/>
      <c r="W256" s="166"/>
      <c r="X256" s="166"/>
      <c r="Y256" s="166"/>
      <c r="Z256" s="166"/>
      <c r="AA256" s="171"/>
      <c r="AT256" s="172" t="s">
        <v>185</v>
      </c>
      <c r="AU256" s="172" t="s">
        <v>24</v>
      </c>
      <c r="AV256" s="10" t="s">
        <v>24</v>
      </c>
      <c r="AW256" s="10" t="s">
        <v>41</v>
      </c>
      <c r="AX256" s="10" t="s">
        <v>89</v>
      </c>
      <c r="AY256" s="172" t="s">
        <v>177</v>
      </c>
    </row>
    <row r="257" spans="2:65" s="1" customFormat="1" ht="31.5" customHeight="1">
      <c r="B257" s="129"/>
      <c r="C257" s="197" t="s">
        <v>422</v>
      </c>
      <c r="D257" s="197" t="s">
        <v>330</v>
      </c>
      <c r="E257" s="198" t="s">
        <v>423</v>
      </c>
      <c r="F257" s="288" t="s">
        <v>424</v>
      </c>
      <c r="G257" s="288"/>
      <c r="H257" s="288"/>
      <c r="I257" s="288"/>
      <c r="J257" s="199" t="s">
        <v>390</v>
      </c>
      <c r="K257" s="200">
        <v>4.3719999999999999</v>
      </c>
      <c r="L257" s="289">
        <v>0</v>
      </c>
      <c r="M257" s="289"/>
      <c r="N257" s="290">
        <f>ROUND(L257*K257,2)</f>
        <v>0</v>
      </c>
      <c r="O257" s="270"/>
      <c r="P257" s="270"/>
      <c r="Q257" s="270"/>
      <c r="R257" s="132"/>
      <c r="T257" s="162" t="s">
        <v>5</v>
      </c>
      <c r="U257" s="48" t="s">
        <v>49</v>
      </c>
      <c r="V257" s="40"/>
      <c r="W257" s="163">
        <f>V257*K257</f>
        <v>0</v>
      </c>
      <c r="X257" s="163">
        <v>7.0000000000000001E-3</v>
      </c>
      <c r="Y257" s="163">
        <f>X257*K257</f>
        <v>3.0603999999999999E-2</v>
      </c>
      <c r="Z257" s="163">
        <v>0</v>
      </c>
      <c r="AA257" s="164">
        <f>Z257*K257</f>
        <v>0</v>
      </c>
      <c r="AR257" s="21" t="s">
        <v>217</v>
      </c>
      <c r="AT257" s="21" t="s">
        <v>330</v>
      </c>
      <c r="AU257" s="21" t="s">
        <v>24</v>
      </c>
      <c r="AY257" s="21" t="s">
        <v>177</v>
      </c>
      <c r="BE257" s="104">
        <f>IF(U257="základní",N257,0)</f>
        <v>0</v>
      </c>
      <c r="BF257" s="104">
        <f>IF(U257="snížená",N257,0)</f>
        <v>0</v>
      </c>
      <c r="BG257" s="104">
        <f>IF(U257="zákl. přenesená",N257,0)</f>
        <v>0</v>
      </c>
      <c r="BH257" s="104">
        <f>IF(U257="sníž. přenesená",N257,0)</f>
        <v>0</v>
      </c>
      <c r="BI257" s="104">
        <f>IF(U257="nulová",N257,0)</f>
        <v>0</v>
      </c>
      <c r="BJ257" s="21" t="s">
        <v>89</v>
      </c>
      <c r="BK257" s="104">
        <f>ROUND(L257*K257,2)</f>
        <v>0</v>
      </c>
      <c r="BL257" s="21" t="s">
        <v>182</v>
      </c>
      <c r="BM257" s="21" t="s">
        <v>425</v>
      </c>
    </row>
    <row r="258" spans="2:65" s="11" customFormat="1" ht="22.5" customHeight="1">
      <c r="B258" s="173"/>
      <c r="C258" s="174"/>
      <c r="D258" s="174"/>
      <c r="E258" s="175" t="s">
        <v>5</v>
      </c>
      <c r="F258" s="278" t="s">
        <v>426</v>
      </c>
      <c r="G258" s="279"/>
      <c r="H258" s="279"/>
      <c r="I258" s="279"/>
      <c r="J258" s="174"/>
      <c r="K258" s="176" t="s">
        <v>5</v>
      </c>
      <c r="L258" s="174"/>
      <c r="M258" s="174"/>
      <c r="N258" s="174"/>
      <c r="O258" s="174"/>
      <c r="P258" s="174"/>
      <c r="Q258" s="174"/>
      <c r="R258" s="177"/>
      <c r="T258" s="178"/>
      <c r="U258" s="174"/>
      <c r="V258" s="174"/>
      <c r="W258" s="174"/>
      <c r="X258" s="174"/>
      <c r="Y258" s="174"/>
      <c r="Z258" s="174"/>
      <c r="AA258" s="179"/>
      <c r="AT258" s="180" t="s">
        <v>185</v>
      </c>
      <c r="AU258" s="180" t="s">
        <v>24</v>
      </c>
      <c r="AV258" s="11" t="s">
        <v>89</v>
      </c>
      <c r="AW258" s="11" t="s">
        <v>41</v>
      </c>
      <c r="AX258" s="11" t="s">
        <v>84</v>
      </c>
      <c r="AY258" s="180" t="s">
        <v>177</v>
      </c>
    </row>
    <row r="259" spans="2:65" s="10" customFormat="1" ht="22.5" customHeight="1">
      <c r="B259" s="165"/>
      <c r="C259" s="166"/>
      <c r="D259" s="166"/>
      <c r="E259" s="167" t="s">
        <v>5</v>
      </c>
      <c r="F259" s="280" t="s">
        <v>427</v>
      </c>
      <c r="G259" s="281"/>
      <c r="H259" s="281"/>
      <c r="I259" s="281"/>
      <c r="J259" s="166"/>
      <c r="K259" s="168">
        <v>4.3719999999999999</v>
      </c>
      <c r="L259" s="166"/>
      <c r="M259" s="166"/>
      <c r="N259" s="166"/>
      <c r="O259" s="166"/>
      <c r="P259" s="166"/>
      <c r="Q259" s="166"/>
      <c r="R259" s="169"/>
      <c r="T259" s="170"/>
      <c r="U259" s="166"/>
      <c r="V259" s="166"/>
      <c r="W259" s="166"/>
      <c r="X259" s="166"/>
      <c r="Y259" s="166"/>
      <c r="Z259" s="166"/>
      <c r="AA259" s="171"/>
      <c r="AT259" s="172" t="s">
        <v>185</v>
      </c>
      <c r="AU259" s="172" t="s">
        <v>24</v>
      </c>
      <c r="AV259" s="10" t="s">
        <v>24</v>
      </c>
      <c r="AW259" s="10" t="s">
        <v>41</v>
      </c>
      <c r="AX259" s="10" t="s">
        <v>89</v>
      </c>
      <c r="AY259" s="172" t="s">
        <v>177</v>
      </c>
    </row>
    <row r="260" spans="2:65" s="1" customFormat="1" ht="31.5" customHeight="1">
      <c r="B260" s="129"/>
      <c r="C260" s="158" t="s">
        <v>428</v>
      </c>
      <c r="D260" s="158" t="s">
        <v>178</v>
      </c>
      <c r="E260" s="159" t="s">
        <v>429</v>
      </c>
      <c r="F260" s="276" t="s">
        <v>430</v>
      </c>
      <c r="G260" s="276"/>
      <c r="H260" s="276"/>
      <c r="I260" s="276"/>
      <c r="J260" s="160" t="s">
        <v>194</v>
      </c>
      <c r="K260" s="161">
        <v>8</v>
      </c>
      <c r="L260" s="277">
        <v>0</v>
      </c>
      <c r="M260" s="277"/>
      <c r="N260" s="270">
        <f>ROUND(L260*K260,2)</f>
        <v>0</v>
      </c>
      <c r="O260" s="270"/>
      <c r="P260" s="270"/>
      <c r="Q260" s="270"/>
      <c r="R260" s="132"/>
      <c r="T260" s="162" t="s">
        <v>5</v>
      </c>
      <c r="U260" s="48" t="s">
        <v>49</v>
      </c>
      <c r="V260" s="40"/>
      <c r="W260" s="163">
        <f>V260*K260</f>
        <v>0</v>
      </c>
      <c r="X260" s="163">
        <v>5.7400000000000003E-3</v>
      </c>
      <c r="Y260" s="163">
        <f>X260*K260</f>
        <v>4.5920000000000002E-2</v>
      </c>
      <c r="Z260" s="163">
        <v>0</v>
      </c>
      <c r="AA260" s="164">
        <f>Z260*K260</f>
        <v>0</v>
      </c>
      <c r="AR260" s="21" t="s">
        <v>182</v>
      </c>
      <c r="AT260" s="21" t="s">
        <v>178</v>
      </c>
      <c r="AU260" s="21" t="s">
        <v>24</v>
      </c>
      <c r="AY260" s="21" t="s">
        <v>177</v>
      </c>
      <c r="BE260" s="104">
        <f>IF(U260="základní",N260,0)</f>
        <v>0</v>
      </c>
      <c r="BF260" s="104">
        <f>IF(U260="snížená",N260,0)</f>
        <v>0</v>
      </c>
      <c r="BG260" s="104">
        <f>IF(U260="zákl. přenesená",N260,0)</f>
        <v>0</v>
      </c>
      <c r="BH260" s="104">
        <f>IF(U260="sníž. přenesená",N260,0)</f>
        <v>0</v>
      </c>
      <c r="BI260" s="104">
        <f>IF(U260="nulová",N260,0)</f>
        <v>0</v>
      </c>
      <c r="BJ260" s="21" t="s">
        <v>89</v>
      </c>
      <c r="BK260" s="104">
        <f>ROUND(L260*K260,2)</f>
        <v>0</v>
      </c>
      <c r="BL260" s="21" t="s">
        <v>182</v>
      </c>
      <c r="BM260" s="21" t="s">
        <v>431</v>
      </c>
    </row>
    <row r="261" spans="2:65" s="10" customFormat="1" ht="22.5" customHeight="1">
      <c r="B261" s="165"/>
      <c r="C261" s="166"/>
      <c r="D261" s="166"/>
      <c r="E261" s="167" t="s">
        <v>5</v>
      </c>
      <c r="F261" s="271" t="s">
        <v>432</v>
      </c>
      <c r="G261" s="272"/>
      <c r="H261" s="272"/>
      <c r="I261" s="272"/>
      <c r="J261" s="166"/>
      <c r="K261" s="168">
        <v>8</v>
      </c>
      <c r="L261" s="166"/>
      <c r="M261" s="166"/>
      <c r="N261" s="166"/>
      <c r="O261" s="166"/>
      <c r="P261" s="166"/>
      <c r="Q261" s="166"/>
      <c r="R261" s="169"/>
      <c r="T261" s="170"/>
      <c r="U261" s="166"/>
      <c r="V261" s="166"/>
      <c r="W261" s="166"/>
      <c r="X261" s="166"/>
      <c r="Y261" s="166"/>
      <c r="Z261" s="166"/>
      <c r="AA261" s="171"/>
      <c r="AT261" s="172" t="s">
        <v>185</v>
      </c>
      <c r="AU261" s="172" t="s">
        <v>24</v>
      </c>
      <c r="AV261" s="10" t="s">
        <v>24</v>
      </c>
      <c r="AW261" s="10" t="s">
        <v>41</v>
      </c>
      <c r="AX261" s="10" t="s">
        <v>89</v>
      </c>
      <c r="AY261" s="172" t="s">
        <v>177</v>
      </c>
    </row>
    <row r="262" spans="2:65" s="1" customFormat="1" ht="44.25" customHeight="1">
      <c r="B262" s="129"/>
      <c r="C262" s="158" t="s">
        <v>433</v>
      </c>
      <c r="D262" s="158" t="s">
        <v>178</v>
      </c>
      <c r="E262" s="159" t="s">
        <v>434</v>
      </c>
      <c r="F262" s="276" t="s">
        <v>435</v>
      </c>
      <c r="G262" s="276"/>
      <c r="H262" s="276"/>
      <c r="I262" s="276"/>
      <c r="J262" s="160" t="s">
        <v>390</v>
      </c>
      <c r="K262" s="161">
        <v>6</v>
      </c>
      <c r="L262" s="277">
        <v>0</v>
      </c>
      <c r="M262" s="277"/>
      <c r="N262" s="270">
        <f>ROUND(L262*K262,2)</f>
        <v>0</v>
      </c>
      <c r="O262" s="270"/>
      <c r="P262" s="270"/>
      <c r="Q262" s="270"/>
      <c r="R262" s="132"/>
      <c r="T262" s="162" t="s">
        <v>5</v>
      </c>
      <c r="U262" s="48" t="s">
        <v>49</v>
      </c>
      <c r="V262" s="40"/>
      <c r="W262" s="163">
        <f>V262*K262</f>
        <v>0</v>
      </c>
      <c r="X262" s="163">
        <v>0</v>
      </c>
      <c r="Y262" s="163">
        <f>X262*K262</f>
        <v>0</v>
      </c>
      <c r="Z262" s="163">
        <v>0</v>
      </c>
      <c r="AA262" s="164">
        <f>Z262*K262</f>
        <v>0</v>
      </c>
      <c r="AR262" s="21" t="s">
        <v>182</v>
      </c>
      <c r="AT262" s="21" t="s">
        <v>178</v>
      </c>
      <c r="AU262" s="21" t="s">
        <v>24</v>
      </c>
      <c r="AY262" s="21" t="s">
        <v>177</v>
      </c>
      <c r="BE262" s="104">
        <f>IF(U262="základní",N262,0)</f>
        <v>0</v>
      </c>
      <c r="BF262" s="104">
        <f>IF(U262="snížená",N262,0)</f>
        <v>0</v>
      </c>
      <c r="BG262" s="104">
        <f>IF(U262="zákl. přenesená",N262,0)</f>
        <v>0</v>
      </c>
      <c r="BH262" s="104">
        <f>IF(U262="sníž. přenesená",N262,0)</f>
        <v>0</v>
      </c>
      <c r="BI262" s="104">
        <f>IF(U262="nulová",N262,0)</f>
        <v>0</v>
      </c>
      <c r="BJ262" s="21" t="s">
        <v>89</v>
      </c>
      <c r="BK262" s="104">
        <f>ROUND(L262*K262,2)</f>
        <v>0</v>
      </c>
      <c r="BL262" s="21" t="s">
        <v>182</v>
      </c>
      <c r="BM262" s="21" t="s">
        <v>436</v>
      </c>
    </row>
    <row r="263" spans="2:65" s="10" customFormat="1" ht="22.5" customHeight="1">
      <c r="B263" s="165"/>
      <c r="C263" s="166"/>
      <c r="D263" s="166"/>
      <c r="E263" s="167" t="s">
        <v>5</v>
      </c>
      <c r="F263" s="271" t="s">
        <v>206</v>
      </c>
      <c r="G263" s="272"/>
      <c r="H263" s="272"/>
      <c r="I263" s="272"/>
      <c r="J263" s="166"/>
      <c r="K263" s="168">
        <v>6</v>
      </c>
      <c r="L263" s="166"/>
      <c r="M263" s="166"/>
      <c r="N263" s="166"/>
      <c r="O263" s="166"/>
      <c r="P263" s="166"/>
      <c r="Q263" s="166"/>
      <c r="R263" s="169"/>
      <c r="T263" s="170"/>
      <c r="U263" s="166"/>
      <c r="V263" s="166"/>
      <c r="W263" s="166"/>
      <c r="X263" s="166"/>
      <c r="Y263" s="166"/>
      <c r="Z263" s="166"/>
      <c r="AA263" s="171"/>
      <c r="AT263" s="172" t="s">
        <v>185</v>
      </c>
      <c r="AU263" s="172" t="s">
        <v>24</v>
      </c>
      <c r="AV263" s="10" t="s">
        <v>24</v>
      </c>
      <c r="AW263" s="10" t="s">
        <v>41</v>
      </c>
      <c r="AX263" s="10" t="s">
        <v>89</v>
      </c>
      <c r="AY263" s="172" t="s">
        <v>177</v>
      </c>
    </row>
    <row r="264" spans="2:65" s="1" customFormat="1" ht="22.5" customHeight="1">
      <c r="B264" s="129"/>
      <c r="C264" s="197" t="s">
        <v>437</v>
      </c>
      <c r="D264" s="197" t="s">
        <v>330</v>
      </c>
      <c r="E264" s="198" t="s">
        <v>438</v>
      </c>
      <c r="F264" s="288" t="s">
        <v>439</v>
      </c>
      <c r="G264" s="288"/>
      <c r="H264" s="288"/>
      <c r="I264" s="288"/>
      <c r="J264" s="199" t="s">
        <v>390</v>
      </c>
      <c r="K264" s="200">
        <v>6.09</v>
      </c>
      <c r="L264" s="289">
        <v>0</v>
      </c>
      <c r="M264" s="289"/>
      <c r="N264" s="290">
        <f>ROUND(L264*K264,2)</f>
        <v>0</v>
      </c>
      <c r="O264" s="270"/>
      <c r="P264" s="270"/>
      <c r="Q264" s="270"/>
      <c r="R264" s="132"/>
      <c r="T264" s="162" t="s">
        <v>5</v>
      </c>
      <c r="U264" s="48" t="s">
        <v>49</v>
      </c>
      <c r="V264" s="40"/>
      <c r="W264" s="163">
        <f>V264*K264</f>
        <v>0</v>
      </c>
      <c r="X264" s="163">
        <v>6.4999999999999997E-4</v>
      </c>
      <c r="Y264" s="163">
        <f>X264*K264</f>
        <v>3.9584999999999993E-3</v>
      </c>
      <c r="Z264" s="163">
        <v>0</v>
      </c>
      <c r="AA264" s="164">
        <f>Z264*K264</f>
        <v>0</v>
      </c>
      <c r="AR264" s="21" t="s">
        <v>217</v>
      </c>
      <c r="AT264" s="21" t="s">
        <v>330</v>
      </c>
      <c r="AU264" s="21" t="s">
        <v>24</v>
      </c>
      <c r="AY264" s="21" t="s">
        <v>177</v>
      </c>
      <c r="BE264" s="104">
        <f>IF(U264="základní",N264,0)</f>
        <v>0</v>
      </c>
      <c r="BF264" s="104">
        <f>IF(U264="snížená",N264,0)</f>
        <v>0</v>
      </c>
      <c r="BG264" s="104">
        <f>IF(U264="zákl. přenesená",N264,0)</f>
        <v>0</v>
      </c>
      <c r="BH264" s="104">
        <f>IF(U264="sníž. přenesená",N264,0)</f>
        <v>0</v>
      </c>
      <c r="BI264" s="104">
        <f>IF(U264="nulová",N264,0)</f>
        <v>0</v>
      </c>
      <c r="BJ264" s="21" t="s">
        <v>89</v>
      </c>
      <c r="BK264" s="104">
        <f>ROUND(L264*K264,2)</f>
        <v>0</v>
      </c>
      <c r="BL264" s="21" t="s">
        <v>182</v>
      </c>
      <c r="BM264" s="21" t="s">
        <v>440</v>
      </c>
    </row>
    <row r="265" spans="2:65" s="10" customFormat="1" ht="22.5" customHeight="1">
      <c r="B265" s="165"/>
      <c r="C265" s="166"/>
      <c r="D265" s="166"/>
      <c r="E265" s="167" t="s">
        <v>5</v>
      </c>
      <c r="F265" s="271" t="s">
        <v>441</v>
      </c>
      <c r="G265" s="272"/>
      <c r="H265" s="272"/>
      <c r="I265" s="272"/>
      <c r="J265" s="166"/>
      <c r="K265" s="168">
        <v>6.09</v>
      </c>
      <c r="L265" s="166"/>
      <c r="M265" s="166"/>
      <c r="N265" s="166"/>
      <c r="O265" s="166"/>
      <c r="P265" s="166"/>
      <c r="Q265" s="166"/>
      <c r="R265" s="169"/>
      <c r="T265" s="170"/>
      <c r="U265" s="166"/>
      <c r="V265" s="166"/>
      <c r="W265" s="166"/>
      <c r="X265" s="166"/>
      <c r="Y265" s="166"/>
      <c r="Z265" s="166"/>
      <c r="AA265" s="171"/>
      <c r="AT265" s="172" t="s">
        <v>185</v>
      </c>
      <c r="AU265" s="172" t="s">
        <v>24</v>
      </c>
      <c r="AV265" s="10" t="s">
        <v>24</v>
      </c>
      <c r="AW265" s="10" t="s">
        <v>41</v>
      </c>
      <c r="AX265" s="10" t="s">
        <v>89</v>
      </c>
      <c r="AY265" s="172" t="s">
        <v>177</v>
      </c>
    </row>
    <row r="266" spans="2:65" s="1" customFormat="1" ht="31.5" customHeight="1">
      <c r="B266" s="129"/>
      <c r="C266" s="158" t="s">
        <v>442</v>
      </c>
      <c r="D266" s="158" t="s">
        <v>178</v>
      </c>
      <c r="E266" s="159" t="s">
        <v>443</v>
      </c>
      <c r="F266" s="276" t="s">
        <v>444</v>
      </c>
      <c r="G266" s="276"/>
      <c r="H266" s="276"/>
      <c r="I266" s="276"/>
      <c r="J266" s="160" t="s">
        <v>390</v>
      </c>
      <c r="K266" s="161">
        <v>1</v>
      </c>
      <c r="L266" s="277">
        <v>0</v>
      </c>
      <c r="M266" s="277"/>
      <c r="N266" s="270">
        <f>ROUND(L266*K266,2)</f>
        <v>0</v>
      </c>
      <c r="O266" s="270"/>
      <c r="P266" s="270"/>
      <c r="Q266" s="270"/>
      <c r="R266" s="132"/>
      <c r="T266" s="162" t="s">
        <v>5</v>
      </c>
      <c r="U266" s="48" t="s">
        <v>49</v>
      </c>
      <c r="V266" s="40"/>
      <c r="W266" s="163">
        <f>V266*K266</f>
        <v>0</v>
      </c>
      <c r="X266" s="163">
        <v>0</v>
      </c>
      <c r="Y266" s="163">
        <f>X266*K266</f>
        <v>0</v>
      </c>
      <c r="Z266" s="163">
        <v>0</v>
      </c>
      <c r="AA266" s="164">
        <f>Z266*K266</f>
        <v>0</v>
      </c>
      <c r="AR266" s="21" t="s">
        <v>182</v>
      </c>
      <c r="AT266" s="21" t="s">
        <v>178</v>
      </c>
      <c r="AU266" s="21" t="s">
        <v>24</v>
      </c>
      <c r="AY266" s="21" t="s">
        <v>177</v>
      </c>
      <c r="BE266" s="104">
        <f>IF(U266="základní",N266,0)</f>
        <v>0</v>
      </c>
      <c r="BF266" s="104">
        <f>IF(U266="snížená",N266,0)</f>
        <v>0</v>
      </c>
      <c r="BG266" s="104">
        <f>IF(U266="zákl. přenesená",N266,0)</f>
        <v>0</v>
      </c>
      <c r="BH266" s="104">
        <f>IF(U266="sníž. přenesená",N266,0)</f>
        <v>0</v>
      </c>
      <c r="BI266" s="104">
        <f>IF(U266="nulová",N266,0)</f>
        <v>0</v>
      </c>
      <c r="BJ266" s="21" t="s">
        <v>89</v>
      </c>
      <c r="BK266" s="104">
        <f>ROUND(L266*K266,2)</f>
        <v>0</v>
      </c>
      <c r="BL266" s="21" t="s">
        <v>182</v>
      </c>
      <c r="BM266" s="21" t="s">
        <v>445</v>
      </c>
    </row>
    <row r="267" spans="2:65" s="10" customFormat="1" ht="22.5" customHeight="1">
      <c r="B267" s="165"/>
      <c r="C267" s="166"/>
      <c r="D267" s="166"/>
      <c r="E267" s="167" t="s">
        <v>5</v>
      </c>
      <c r="F267" s="271" t="s">
        <v>89</v>
      </c>
      <c r="G267" s="272"/>
      <c r="H267" s="272"/>
      <c r="I267" s="272"/>
      <c r="J267" s="166"/>
      <c r="K267" s="168">
        <v>1</v>
      </c>
      <c r="L267" s="166"/>
      <c r="M267" s="166"/>
      <c r="N267" s="166"/>
      <c r="O267" s="166"/>
      <c r="P267" s="166"/>
      <c r="Q267" s="166"/>
      <c r="R267" s="169"/>
      <c r="T267" s="170"/>
      <c r="U267" s="166"/>
      <c r="V267" s="166"/>
      <c r="W267" s="166"/>
      <c r="X267" s="166"/>
      <c r="Y267" s="166"/>
      <c r="Z267" s="166"/>
      <c r="AA267" s="171"/>
      <c r="AT267" s="172" t="s">
        <v>185</v>
      </c>
      <c r="AU267" s="172" t="s">
        <v>24</v>
      </c>
      <c r="AV267" s="10" t="s">
        <v>24</v>
      </c>
      <c r="AW267" s="10" t="s">
        <v>41</v>
      </c>
      <c r="AX267" s="10" t="s">
        <v>89</v>
      </c>
      <c r="AY267" s="172" t="s">
        <v>177</v>
      </c>
    </row>
    <row r="268" spans="2:65" s="1" customFormat="1" ht="22.5" customHeight="1">
      <c r="B268" s="129"/>
      <c r="C268" s="197" t="s">
        <v>446</v>
      </c>
      <c r="D268" s="197" t="s">
        <v>330</v>
      </c>
      <c r="E268" s="198" t="s">
        <v>447</v>
      </c>
      <c r="F268" s="288" t="s">
        <v>448</v>
      </c>
      <c r="G268" s="288"/>
      <c r="H268" s="288"/>
      <c r="I268" s="288"/>
      <c r="J268" s="199" t="s">
        <v>390</v>
      </c>
      <c r="K268" s="200">
        <v>1.0149999999999999</v>
      </c>
      <c r="L268" s="289">
        <v>0</v>
      </c>
      <c r="M268" s="289"/>
      <c r="N268" s="290">
        <f>ROUND(L268*K268,2)</f>
        <v>0</v>
      </c>
      <c r="O268" s="270"/>
      <c r="P268" s="270"/>
      <c r="Q268" s="270"/>
      <c r="R268" s="132"/>
      <c r="T268" s="162" t="s">
        <v>5</v>
      </c>
      <c r="U268" s="48" t="s">
        <v>49</v>
      </c>
      <c r="V268" s="40"/>
      <c r="W268" s="163">
        <f>V268*K268</f>
        <v>0</v>
      </c>
      <c r="X268" s="163">
        <v>1.1999999999999999E-3</v>
      </c>
      <c r="Y268" s="163">
        <f>X268*K268</f>
        <v>1.2179999999999997E-3</v>
      </c>
      <c r="Z268" s="163">
        <v>0</v>
      </c>
      <c r="AA268" s="164">
        <f>Z268*K268</f>
        <v>0</v>
      </c>
      <c r="AR268" s="21" t="s">
        <v>217</v>
      </c>
      <c r="AT268" s="21" t="s">
        <v>330</v>
      </c>
      <c r="AU268" s="21" t="s">
        <v>24</v>
      </c>
      <c r="AY268" s="21" t="s">
        <v>177</v>
      </c>
      <c r="BE268" s="104">
        <f>IF(U268="základní",N268,0)</f>
        <v>0</v>
      </c>
      <c r="BF268" s="104">
        <f>IF(U268="snížená",N268,0)</f>
        <v>0</v>
      </c>
      <c r="BG268" s="104">
        <f>IF(U268="zákl. přenesená",N268,0)</f>
        <v>0</v>
      </c>
      <c r="BH268" s="104">
        <f>IF(U268="sníž. přenesená",N268,0)</f>
        <v>0</v>
      </c>
      <c r="BI268" s="104">
        <f>IF(U268="nulová",N268,0)</f>
        <v>0</v>
      </c>
      <c r="BJ268" s="21" t="s">
        <v>89</v>
      </c>
      <c r="BK268" s="104">
        <f>ROUND(L268*K268,2)</f>
        <v>0</v>
      </c>
      <c r="BL268" s="21" t="s">
        <v>182</v>
      </c>
      <c r="BM268" s="21" t="s">
        <v>449</v>
      </c>
    </row>
    <row r="269" spans="2:65" s="10" customFormat="1" ht="22.5" customHeight="1">
      <c r="B269" s="165"/>
      <c r="C269" s="166"/>
      <c r="D269" s="166"/>
      <c r="E269" s="167" t="s">
        <v>5</v>
      </c>
      <c r="F269" s="271" t="s">
        <v>450</v>
      </c>
      <c r="G269" s="272"/>
      <c r="H269" s="272"/>
      <c r="I269" s="272"/>
      <c r="J269" s="166"/>
      <c r="K269" s="168">
        <v>1.0149999999999999</v>
      </c>
      <c r="L269" s="166"/>
      <c r="M269" s="166"/>
      <c r="N269" s="166"/>
      <c r="O269" s="166"/>
      <c r="P269" s="166"/>
      <c r="Q269" s="166"/>
      <c r="R269" s="169"/>
      <c r="T269" s="170"/>
      <c r="U269" s="166"/>
      <c r="V269" s="166"/>
      <c r="W269" s="166"/>
      <c r="X269" s="166"/>
      <c r="Y269" s="166"/>
      <c r="Z269" s="166"/>
      <c r="AA269" s="171"/>
      <c r="AT269" s="172" t="s">
        <v>185</v>
      </c>
      <c r="AU269" s="172" t="s">
        <v>24</v>
      </c>
      <c r="AV269" s="10" t="s">
        <v>24</v>
      </c>
      <c r="AW269" s="10" t="s">
        <v>41</v>
      </c>
      <c r="AX269" s="10" t="s">
        <v>89</v>
      </c>
      <c r="AY269" s="172" t="s">
        <v>177</v>
      </c>
    </row>
    <row r="270" spans="2:65" s="1" customFormat="1" ht="31.5" customHeight="1">
      <c r="B270" s="129"/>
      <c r="C270" s="158" t="s">
        <v>451</v>
      </c>
      <c r="D270" s="158" t="s">
        <v>178</v>
      </c>
      <c r="E270" s="159" t="s">
        <v>452</v>
      </c>
      <c r="F270" s="276" t="s">
        <v>453</v>
      </c>
      <c r="G270" s="276"/>
      <c r="H270" s="276"/>
      <c r="I270" s="276"/>
      <c r="J270" s="160" t="s">
        <v>390</v>
      </c>
      <c r="K270" s="161">
        <v>3</v>
      </c>
      <c r="L270" s="277">
        <v>0</v>
      </c>
      <c r="M270" s="277"/>
      <c r="N270" s="270">
        <f>ROUND(L270*K270,2)</f>
        <v>0</v>
      </c>
      <c r="O270" s="270"/>
      <c r="P270" s="270"/>
      <c r="Q270" s="270"/>
      <c r="R270" s="132"/>
      <c r="T270" s="162" t="s">
        <v>5</v>
      </c>
      <c r="U270" s="48" t="s">
        <v>49</v>
      </c>
      <c r="V270" s="40"/>
      <c r="W270" s="163">
        <f>V270*K270</f>
        <v>0</v>
      </c>
      <c r="X270" s="163">
        <v>1E-4</v>
      </c>
      <c r="Y270" s="163">
        <f>X270*K270</f>
        <v>3.0000000000000003E-4</v>
      </c>
      <c r="Z270" s="163">
        <v>0</v>
      </c>
      <c r="AA270" s="164">
        <f>Z270*K270</f>
        <v>0</v>
      </c>
      <c r="AR270" s="21" t="s">
        <v>182</v>
      </c>
      <c r="AT270" s="21" t="s">
        <v>178</v>
      </c>
      <c r="AU270" s="21" t="s">
        <v>24</v>
      </c>
      <c r="AY270" s="21" t="s">
        <v>177</v>
      </c>
      <c r="BE270" s="104">
        <f>IF(U270="základní",N270,0)</f>
        <v>0</v>
      </c>
      <c r="BF270" s="104">
        <f>IF(U270="snížená",N270,0)</f>
        <v>0</v>
      </c>
      <c r="BG270" s="104">
        <f>IF(U270="zákl. přenesená",N270,0)</f>
        <v>0</v>
      </c>
      <c r="BH270" s="104">
        <f>IF(U270="sníž. přenesená",N270,0)</f>
        <v>0</v>
      </c>
      <c r="BI270" s="104">
        <f>IF(U270="nulová",N270,0)</f>
        <v>0</v>
      </c>
      <c r="BJ270" s="21" t="s">
        <v>89</v>
      </c>
      <c r="BK270" s="104">
        <f>ROUND(L270*K270,2)</f>
        <v>0</v>
      </c>
      <c r="BL270" s="21" t="s">
        <v>182</v>
      </c>
      <c r="BM270" s="21" t="s">
        <v>454</v>
      </c>
    </row>
    <row r="271" spans="2:65" s="10" customFormat="1" ht="22.5" customHeight="1">
      <c r="B271" s="165"/>
      <c r="C271" s="166"/>
      <c r="D271" s="166"/>
      <c r="E271" s="167" t="s">
        <v>5</v>
      </c>
      <c r="F271" s="271" t="s">
        <v>191</v>
      </c>
      <c r="G271" s="272"/>
      <c r="H271" s="272"/>
      <c r="I271" s="272"/>
      <c r="J271" s="166"/>
      <c r="K271" s="168">
        <v>3</v>
      </c>
      <c r="L271" s="166"/>
      <c r="M271" s="166"/>
      <c r="N271" s="166"/>
      <c r="O271" s="166"/>
      <c r="P271" s="166"/>
      <c r="Q271" s="166"/>
      <c r="R271" s="169"/>
      <c r="T271" s="170"/>
      <c r="U271" s="166"/>
      <c r="V271" s="166"/>
      <c r="W271" s="166"/>
      <c r="X271" s="166"/>
      <c r="Y271" s="166"/>
      <c r="Z271" s="166"/>
      <c r="AA271" s="171"/>
      <c r="AT271" s="172" t="s">
        <v>185</v>
      </c>
      <c r="AU271" s="172" t="s">
        <v>24</v>
      </c>
      <c r="AV271" s="10" t="s">
        <v>24</v>
      </c>
      <c r="AW271" s="10" t="s">
        <v>41</v>
      </c>
      <c r="AX271" s="10" t="s">
        <v>89</v>
      </c>
      <c r="AY271" s="172" t="s">
        <v>177</v>
      </c>
    </row>
    <row r="272" spans="2:65" s="1" customFormat="1" ht="22.5" customHeight="1">
      <c r="B272" s="129"/>
      <c r="C272" s="197" t="s">
        <v>455</v>
      </c>
      <c r="D272" s="197" t="s">
        <v>330</v>
      </c>
      <c r="E272" s="198" t="s">
        <v>456</v>
      </c>
      <c r="F272" s="288" t="s">
        <v>457</v>
      </c>
      <c r="G272" s="288"/>
      <c r="H272" s="288"/>
      <c r="I272" s="288"/>
      <c r="J272" s="199" t="s">
        <v>390</v>
      </c>
      <c r="K272" s="200">
        <v>3.0449999999999999</v>
      </c>
      <c r="L272" s="289">
        <v>0</v>
      </c>
      <c r="M272" s="289"/>
      <c r="N272" s="290">
        <f>ROUND(L272*K272,2)</f>
        <v>0</v>
      </c>
      <c r="O272" s="270"/>
      <c r="P272" s="270"/>
      <c r="Q272" s="270"/>
      <c r="R272" s="132"/>
      <c r="T272" s="162" t="s">
        <v>5</v>
      </c>
      <c r="U272" s="48" t="s">
        <v>49</v>
      </c>
      <c r="V272" s="40"/>
      <c r="W272" s="163">
        <f>V272*K272</f>
        <v>0</v>
      </c>
      <c r="X272" s="163">
        <v>1.2999999999999999E-3</v>
      </c>
      <c r="Y272" s="163">
        <f>X272*K272</f>
        <v>3.9584999999999993E-3</v>
      </c>
      <c r="Z272" s="163">
        <v>0</v>
      </c>
      <c r="AA272" s="164">
        <f>Z272*K272</f>
        <v>0</v>
      </c>
      <c r="AR272" s="21" t="s">
        <v>217</v>
      </c>
      <c r="AT272" s="21" t="s">
        <v>330</v>
      </c>
      <c r="AU272" s="21" t="s">
        <v>24</v>
      </c>
      <c r="AY272" s="21" t="s">
        <v>177</v>
      </c>
      <c r="BE272" s="104">
        <f>IF(U272="základní",N272,0)</f>
        <v>0</v>
      </c>
      <c r="BF272" s="104">
        <f>IF(U272="snížená",N272,0)</f>
        <v>0</v>
      </c>
      <c r="BG272" s="104">
        <f>IF(U272="zákl. přenesená",N272,0)</f>
        <v>0</v>
      </c>
      <c r="BH272" s="104">
        <f>IF(U272="sníž. přenesená",N272,0)</f>
        <v>0</v>
      </c>
      <c r="BI272" s="104">
        <f>IF(U272="nulová",N272,0)</f>
        <v>0</v>
      </c>
      <c r="BJ272" s="21" t="s">
        <v>89</v>
      </c>
      <c r="BK272" s="104">
        <f>ROUND(L272*K272,2)</f>
        <v>0</v>
      </c>
      <c r="BL272" s="21" t="s">
        <v>182</v>
      </c>
      <c r="BM272" s="21" t="s">
        <v>458</v>
      </c>
    </row>
    <row r="273" spans="2:65" s="1" customFormat="1" ht="30" customHeight="1">
      <c r="B273" s="39"/>
      <c r="C273" s="40"/>
      <c r="D273" s="40"/>
      <c r="E273" s="40"/>
      <c r="F273" s="291" t="s">
        <v>459</v>
      </c>
      <c r="G273" s="292"/>
      <c r="H273" s="292"/>
      <c r="I273" s="292"/>
      <c r="J273" s="40"/>
      <c r="K273" s="40"/>
      <c r="L273" s="40"/>
      <c r="M273" s="40"/>
      <c r="N273" s="40"/>
      <c r="O273" s="40"/>
      <c r="P273" s="40"/>
      <c r="Q273" s="40"/>
      <c r="R273" s="41"/>
      <c r="T273" s="201"/>
      <c r="U273" s="40"/>
      <c r="V273" s="40"/>
      <c r="W273" s="40"/>
      <c r="X273" s="40"/>
      <c r="Y273" s="40"/>
      <c r="Z273" s="40"/>
      <c r="AA273" s="78"/>
      <c r="AT273" s="21" t="s">
        <v>460</v>
      </c>
      <c r="AU273" s="21" t="s">
        <v>24</v>
      </c>
    </row>
    <row r="274" spans="2:65" s="10" customFormat="1" ht="22.5" customHeight="1">
      <c r="B274" s="165"/>
      <c r="C274" s="166"/>
      <c r="D274" s="166"/>
      <c r="E274" s="167" t="s">
        <v>5</v>
      </c>
      <c r="F274" s="280" t="s">
        <v>461</v>
      </c>
      <c r="G274" s="281"/>
      <c r="H274" s="281"/>
      <c r="I274" s="281"/>
      <c r="J274" s="166"/>
      <c r="K274" s="168">
        <v>3.0449999999999999</v>
      </c>
      <c r="L274" s="166"/>
      <c r="M274" s="166"/>
      <c r="N274" s="166"/>
      <c r="O274" s="166"/>
      <c r="P274" s="166"/>
      <c r="Q274" s="166"/>
      <c r="R274" s="169"/>
      <c r="T274" s="170"/>
      <c r="U274" s="166"/>
      <c r="V274" s="166"/>
      <c r="W274" s="166"/>
      <c r="X274" s="166"/>
      <c r="Y274" s="166"/>
      <c r="Z274" s="166"/>
      <c r="AA274" s="171"/>
      <c r="AT274" s="172" t="s">
        <v>185</v>
      </c>
      <c r="AU274" s="172" t="s">
        <v>24</v>
      </c>
      <c r="AV274" s="10" t="s">
        <v>24</v>
      </c>
      <c r="AW274" s="10" t="s">
        <v>41</v>
      </c>
      <c r="AX274" s="10" t="s">
        <v>89</v>
      </c>
      <c r="AY274" s="172" t="s">
        <v>177</v>
      </c>
    </row>
    <row r="275" spans="2:65" s="1" customFormat="1" ht="44.25" customHeight="1">
      <c r="B275" s="129"/>
      <c r="C275" s="158" t="s">
        <v>462</v>
      </c>
      <c r="D275" s="158" t="s">
        <v>178</v>
      </c>
      <c r="E275" s="159" t="s">
        <v>463</v>
      </c>
      <c r="F275" s="276" t="s">
        <v>464</v>
      </c>
      <c r="G275" s="276"/>
      <c r="H275" s="276"/>
      <c r="I275" s="276"/>
      <c r="J275" s="160" t="s">
        <v>390</v>
      </c>
      <c r="K275" s="161">
        <v>1</v>
      </c>
      <c r="L275" s="277">
        <v>0</v>
      </c>
      <c r="M275" s="277"/>
      <c r="N275" s="270">
        <f>ROUND(L275*K275,2)</f>
        <v>0</v>
      </c>
      <c r="O275" s="270"/>
      <c r="P275" s="270"/>
      <c r="Q275" s="270"/>
      <c r="R275" s="132"/>
      <c r="T275" s="162" t="s">
        <v>5</v>
      </c>
      <c r="U275" s="48" t="s">
        <v>49</v>
      </c>
      <c r="V275" s="40"/>
      <c r="W275" s="163">
        <f>V275*K275</f>
        <v>0</v>
      </c>
      <c r="X275" s="163">
        <v>1.0000000000000001E-5</v>
      </c>
      <c r="Y275" s="163">
        <f>X275*K275</f>
        <v>1.0000000000000001E-5</v>
      </c>
      <c r="Z275" s="163">
        <v>0</v>
      </c>
      <c r="AA275" s="164">
        <f>Z275*K275</f>
        <v>0</v>
      </c>
      <c r="AR275" s="21" t="s">
        <v>182</v>
      </c>
      <c r="AT275" s="21" t="s">
        <v>178</v>
      </c>
      <c r="AU275" s="21" t="s">
        <v>24</v>
      </c>
      <c r="AY275" s="21" t="s">
        <v>177</v>
      </c>
      <c r="BE275" s="104">
        <f>IF(U275="základní",N275,0)</f>
        <v>0</v>
      </c>
      <c r="BF275" s="104">
        <f>IF(U275="snížená",N275,0)</f>
        <v>0</v>
      </c>
      <c r="BG275" s="104">
        <f>IF(U275="zákl. přenesená",N275,0)</f>
        <v>0</v>
      </c>
      <c r="BH275" s="104">
        <f>IF(U275="sníž. přenesená",N275,0)</f>
        <v>0</v>
      </c>
      <c r="BI275" s="104">
        <f>IF(U275="nulová",N275,0)</f>
        <v>0</v>
      </c>
      <c r="BJ275" s="21" t="s">
        <v>89</v>
      </c>
      <c r="BK275" s="104">
        <f>ROUND(L275*K275,2)</f>
        <v>0</v>
      </c>
      <c r="BL275" s="21" t="s">
        <v>182</v>
      </c>
      <c r="BM275" s="21" t="s">
        <v>465</v>
      </c>
    </row>
    <row r="276" spans="2:65" s="10" customFormat="1" ht="22.5" customHeight="1">
      <c r="B276" s="165"/>
      <c r="C276" s="166"/>
      <c r="D276" s="166"/>
      <c r="E276" s="167" t="s">
        <v>5</v>
      </c>
      <c r="F276" s="271" t="s">
        <v>89</v>
      </c>
      <c r="G276" s="272"/>
      <c r="H276" s="272"/>
      <c r="I276" s="272"/>
      <c r="J276" s="166"/>
      <c r="K276" s="168">
        <v>1</v>
      </c>
      <c r="L276" s="166"/>
      <c r="M276" s="166"/>
      <c r="N276" s="166"/>
      <c r="O276" s="166"/>
      <c r="P276" s="166"/>
      <c r="Q276" s="166"/>
      <c r="R276" s="169"/>
      <c r="T276" s="170"/>
      <c r="U276" s="166"/>
      <c r="V276" s="166"/>
      <c r="W276" s="166"/>
      <c r="X276" s="166"/>
      <c r="Y276" s="166"/>
      <c r="Z276" s="166"/>
      <c r="AA276" s="171"/>
      <c r="AT276" s="172" t="s">
        <v>185</v>
      </c>
      <c r="AU276" s="172" t="s">
        <v>24</v>
      </c>
      <c r="AV276" s="10" t="s">
        <v>24</v>
      </c>
      <c r="AW276" s="10" t="s">
        <v>41</v>
      </c>
      <c r="AX276" s="10" t="s">
        <v>89</v>
      </c>
      <c r="AY276" s="172" t="s">
        <v>177</v>
      </c>
    </row>
    <row r="277" spans="2:65" s="1" customFormat="1" ht="22.5" customHeight="1">
      <c r="B277" s="129"/>
      <c r="C277" s="197" t="s">
        <v>466</v>
      </c>
      <c r="D277" s="197" t="s">
        <v>330</v>
      </c>
      <c r="E277" s="198" t="s">
        <v>467</v>
      </c>
      <c r="F277" s="288" t="s">
        <v>468</v>
      </c>
      <c r="G277" s="288"/>
      <c r="H277" s="288"/>
      <c r="I277" s="288"/>
      <c r="J277" s="199" t="s">
        <v>390</v>
      </c>
      <c r="K277" s="200">
        <v>1.0149999999999999</v>
      </c>
      <c r="L277" s="289">
        <v>0</v>
      </c>
      <c r="M277" s="289"/>
      <c r="N277" s="290">
        <f>ROUND(L277*K277,2)</f>
        <v>0</v>
      </c>
      <c r="O277" s="270"/>
      <c r="P277" s="270"/>
      <c r="Q277" s="270"/>
      <c r="R277" s="132"/>
      <c r="T277" s="162" t="s">
        <v>5</v>
      </c>
      <c r="U277" s="48" t="s">
        <v>49</v>
      </c>
      <c r="V277" s="40"/>
      <c r="W277" s="163">
        <f>V277*K277</f>
        <v>0</v>
      </c>
      <c r="X277" s="163">
        <v>7.9000000000000001E-4</v>
      </c>
      <c r="Y277" s="163">
        <f>X277*K277</f>
        <v>8.0184999999999989E-4</v>
      </c>
      <c r="Z277" s="163">
        <v>0</v>
      </c>
      <c r="AA277" s="164">
        <f>Z277*K277</f>
        <v>0</v>
      </c>
      <c r="AR277" s="21" t="s">
        <v>217</v>
      </c>
      <c r="AT277" s="21" t="s">
        <v>330</v>
      </c>
      <c r="AU277" s="21" t="s">
        <v>24</v>
      </c>
      <c r="AY277" s="21" t="s">
        <v>177</v>
      </c>
      <c r="BE277" s="104">
        <f>IF(U277="základní",N277,0)</f>
        <v>0</v>
      </c>
      <c r="BF277" s="104">
        <f>IF(U277="snížená",N277,0)</f>
        <v>0</v>
      </c>
      <c r="BG277" s="104">
        <f>IF(U277="zákl. přenesená",N277,0)</f>
        <v>0</v>
      </c>
      <c r="BH277" s="104">
        <f>IF(U277="sníž. přenesená",N277,0)</f>
        <v>0</v>
      </c>
      <c r="BI277" s="104">
        <f>IF(U277="nulová",N277,0)</f>
        <v>0</v>
      </c>
      <c r="BJ277" s="21" t="s">
        <v>89</v>
      </c>
      <c r="BK277" s="104">
        <f>ROUND(L277*K277,2)</f>
        <v>0</v>
      </c>
      <c r="BL277" s="21" t="s">
        <v>182</v>
      </c>
      <c r="BM277" s="21" t="s">
        <v>469</v>
      </c>
    </row>
    <row r="278" spans="2:65" s="10" customFormat="1" ht="22.5" customHeight="1">
      <c r="B278" s="165"/>
      <c r="C278" s="166"/>
      <c r="D278" s="166"/>
      <c r="E278" s="167" t="s">
        <v>5</v>
      </c>
      <c r="F278" s="271" t="s">
        <v>450</v>
      </c>
      <c r="G278" s="272"/>
      <c r="H278" s="272"/>
      <c r="I278" s="272"/>
      <c r="J278" s="166"/>
      <c r="K278" s="168">
        <v>1.0149999999999999</v>
      </c>
      <c r="L278" s="166"/>
      <c r="M278" s="166"/>
      <c r="N278" s="166"/>
      <c r="O278" s="166"/>
      <c r="P278" s="166"/>
      <c r="Q278" s="166"/>
      <c r="R278" s="169"/>
      <c r="T278" s="170"/>
      <c r="U278" s="166"/>
      <c r="V278" s="166"/>
      <c r="W278" s="166"/>
      <c r="X278" s="166"/>
      <c r="Y278" s="166"/>
      <c r="Z278" s="166"/>
      <c r="AA278" s="171"/>
      <c r="AT278" s="172" t="s">
        <v>185</v>
      </c>
      <c r="AU278" s="172" t="s">
        <v>24</v>
      </c>
      <c r="AV278" s="10" t="s">
        <v>24</v>
      </c>
      <c r="AW278" s="10" t="s">
        <v>41</v>
      </c>
      <c r="AX278" s="10" t="s">
        <v>89</v>
      </c>
      <c r="AY278" s="172" t="s">
        <v>177</v>
      </c>
    </row>
    <row r="279" spans="2:65" s="1" customFormat="1" ht="31.5" customHeight="1">
      <c r="B279" s="129"/>
      <c r="C279" s="158" t="s">
        <v>470</v>
      </c>
      <c r="D279" s="158" t="s">
        <v>178</v>
      </c>
      <c r="E279" s="159" t="s">
        <v>471</v>
      </c>
      <c r="F279" s="276" t="s">
        <v>472</v>
      </c>
      <c r="G279" s="276"/>
      <c r="H279" s="276"/>
      <c r="I279" s="276"/>
      <c r="J279" s="160" t="s">
        <v>390</v>
      </c>
      <c r="K279" s="161">
        <v>2</v>
      </c>
      <c r="L279" s="277">
        <v>0</v>
      </c>
      <c r="M279" s="277"/>
      <c r="N279" s="270">
        <f>ROUND(L279*K279,2)</f>
        <v>0</v>
      </c>
      <c r="O279" s="270"/>
      <c r="P279" s="270"/>
      <c r="Q279" s="270"/>
      <c r="R279" s="132"/>
      <c r="T279" s="162" t="s">
        <v>5</v>
      </c>
      <c r="U279" s="48" t="s">
        <v>49</v>
      </c>
      <c r="V279" s="40"/>
      <c r="W279" s="163">
        <f>V279*K279</f>
        <v>0</v>
      </c>
      <c r="X279" s="163">
        <v>1.0000000000000001E-5</v>
      </c>
      <c r="Y279" s="163">
        <f>X279*K279</f>
        <v>2.0000000000000002E-5</v>
      </c>
      <c r="Z279" s="163">
        <v>0</v>
      </c>
      <c r="AA279" s="164">
        <f>Z279*K279</f>
        <v>0</v>
      </c>
      <c r="AR279" s="21" t="s">
        <v>182</v>
      </c>
      <c r="AT279" s="21" t="s">
        <v>178</v>
      </c>
      <c r="AU279" s="21" t="s">
        <v>24</v>
      </c>
      <c r="AY279" s="21" t="s">
        <v>177</v>
      </c>
      <c r="BE279" s="104">
        <f>IF(U279="základní",N279,0)</f>
        <v>0</v>
      </c>
      <c r="BF279" s="104">
        <f>IF(U279="snížená",N279,0)</f>
        <v>0</v>
      </c>
      <c r="BG279" s="104">
        <f>IF(U279="zákl. přenesená",N279,0)</f>
        <v>0</v>
      </c>
      <c r="BH279" s="104">
        <f>IF(U279="sníž. přenesená",N279,0)</f>
        <v>0</v>
      </c>
      <c r="BI279" s="104">
        <f>IF(U279="nulová",N279,0)</f>
        <v>0</v>
      </c>
      <c r="BJ279" s="21" t="s">
        <v>89</v>
      </c>
      <c r="BK279" s="104">
        <f>ROUND(L279*K279,2)</f>
        <v>0</v>
      </c>
      <c r="BL279" s="21" t="s">
        <v>182</v>
      </c>
      <c r="BM279" s="21" t="s">
        <v>473</v>
      </c>
    </row>
    <row r="280" spans="2:65" s="10" customFormat="1" ht="22.5" customHeight="1">
      <c r="B280" s="165"/>
      <c r="C280" s="166"/>
      <c r="D280" s="166"/>
      <c r="E280" s="167" t="s">
        <v>5</v>
      </c>
      <c r="F280" s="271" t="s">
        <v>474</v>
      </c>
      <c r="G280" s="272"/>
      <c r="H280" s="272"/>
      <c r="I280" s="272"/>
      <c r="J280" s="166"/>
      <c r="K280" s="168">
        <v>2</v>
      </c>
      <c r="L280" s="166"/>
      <c r="M280" s="166"/>
      <c r="N280" s="166"/>
      <c r="O280" s="166"/>
      <c r="P280" s="166"/>
      <c r="Q280" s="166"/>
      <c r="R280" s="169"/>
      <c r="T280" s="170"/>
      <c r="U280" s="166"/>
      <c r="V280" s="166"/>
      <c r="W280" s="166"/>
      <c r="X280" s="166"/>
      <c r="Y280" s="166"/>
      <c r="Z280" s="166"/>
      <c r="AA280" s="171"/>
      <c r="AT280" s="172" t="s">
        <v>185</v>
      </c>
      <c r="AU280" s="172" t="s">
        <v>24</v>
      </c>
      <c r="AV280" s="10" t="s">
        <v>24</v>
      </c>
      <c r="AW280" s="10" t="s">
        <v>41</v>
      </c>
      <c r="AX280" s="10" t="s">
        <v>89</v>
      </c>
      <c r="AY280" s="172" t="s">
        <v>177</v>
      </c>
    </row>
    <row r="281" spans="2:65" s="1" customFormat="1" ht="31.5" customHeight="1">
      <c r="B281" s="129"/>
      <c r="C281" s="197" t="s">
        <v>475</v>
      </c>
      <c r="D281" s="197" t="s">
        <v>330</v>
      </c>
      <c r="E281" s="198" t="s">
        <v>476</v>
      </c>
      <c r="F281" s="288" t="s">
        <v>477</v>
      </c>
      <c r="G281" s="288"/>
      <c r="H281" s="288"/>
      <c r="I281" s="288"/>
      <c r="J281" s="199" t="s">
        <v>390</v>
      </c>
      <c r="K281" s="200">
        <v>2.0299999999999998</v>
      </c>
      <c r="L281" s="289">
        <v>0</v>
      </c>
      <c r="M281" s="289"/>
      <c r="N281" s="290">
        <f>ROUND(L281*K281,2)</f>
        <v>0</v>
      </c>
      <c r="O281" s="270"/>
      <c r="P281" s="270"/>
      <c r="Q281" s="270"/>
      <c r="R281" s="132"/>
      <c r="T281" s="162" t="s">
        <v>5</v>
      </c>
      <c r="U281" s="48" t="s">
        <v>49</v>
      </c>
      <c r="V281" s="40"/>
      <c r="W281" s="163">
        <f>V281*K281</f>
        <v>0</v>
      </c>
      <c r="X281" s="163">
        <v>2.63E-3</v>
      </c>
      <c r="Y281" s="163">
        <f>X281*K281</f>
        <v>5.3388999999999997E-3</v>
      </c>
      <c r="Z281" s="163">
        <v>0</v>
      </c>
      <c r="AA281" s="164">
        <f>Z281*K281</f>
        <v>0</v>
      </c>
      <c r="AR281" s="21" t="s">
        <v>217</v>
      </c>
      <c r="AT281" s="21" t="s">
        <v>330</v>
      </c>
      <c r="AU281" s="21" t="s">
        <v>24</v>
      </c>
      <c r="AY281" s="21" t="s">
        <v>177</v>
      </c>
      <c r="BE281" s="104">
        <f>IF(U281="základní",N281,0)</f>
        <v>0</v>
      </c>
      <c r="BF281" s="104">
        <f>IF(U281="snížená",N281,0)</f>
        <v>0</v>
      </c>
      <c r="BG281" s="104">
        <f>IF(U281="zákl. přenesená",N281,0)</f>
        <v>0</v>
      </c>
      <c r="BH281" s="104">
        <f>IF(U281="sníž. přenesená",N281,0)</f>
        <v>0</v>
      </c>
      <c r="BI281" s="104">
        <f>IF(U281="nulová",N281,0)</f>
        <v>0</v>
      </c>
      <c r="BJ281" s="21" t="s">
        <v>89</v>
      </c>
      <c r="BK281" s="104">
        <f>ROUND(L281*K281,2)</f>
        <v>0</v>
      </c>
      <c r="BL281" s="21" t="s">
        <v>182</v>
      </c>
      <c r="BM281" s="21" t="s">
        <v>478</v>
      </c>
    </row>
    <row r="282" spans="2:65" s="10" customFormat="1" ht="22.5" customHeight="1">
      <c r="B282" s="165"/>
      <c r="C282" s="166"/>
      <c r="D282" s="166"/>
      <c r="E282" s="167" t="s">
        <v>5</v>
      </c>
      <c r="F282" s="271" t="s">
        <v>479</v>
      </c>
      <c r="G282" s="272"/>
      <c r="H282" s="272"/>
      <c r="I282" s="272"/>
      <c r="J282" s="166"/>
      <c r="K282" s="168">
        <v>2.0299999999999998</v>
      </c>
      <c r="L282" s="166"/>
      <c r="M282" s="166"/>
      <c r="N282" s="166"/>
      <c r="O282" s="166"/>
      <c r="P282" s="166"/>
      <c r="Q282" s="166"/>
      <c r="R282" s="169"/>
      <c r="T282" s="170"/>
      <c r="U282" s="166"/>
      <c r="V282" s="166"/>
      <c r="W282" s="166"/>
      <c r="X282" s="166"/>
      <c r="Y282" s="166"/>
      <c r="Z282" s="166"/>
      <c r="AA282" s="171"/>
      <c r="AT282" s="172" t="s">
        <v>185</v>
      </c>
      <c r="AU282" s="172" t="s">
        <v>24</v>
      </c>
      <c r="AV282" s="10" t="s">
        <v>24</v>
      </c>
      <c r="AW282" s="10" t="s">
        <v>41</v>
      </c>
      <c r="AX282" s="10" t="s">
        <v>89</v>
      </c>
      <c r="AY282" s="172" t="s">
        <v>177</v>
      </c>
    </row>
    <row r="283" spans="2:65" s="1" customFormat="1" ht="31.5" customHeight="1">
      <c r="B283" s="129"/>
      <c r="C283" s="158" t="s">
        <v>480</v>
      </c>
      <c r="D283" s="158" t="s">
        <v>178</v>
      </c>
      <c r="E283" s="159" t="s">
        <v>481</v>
      </c>
      <c r="F283" s="276" t="s">
        <v>482</v>
      </c>
      <c r="G283" s="276"/>
      <c r="H283" s="276"/>
      <c r="I283" s="276"/>
      <c r="J283" s="160" t="s">
        <v>483</v>
      </c>
      <c r="K283" s="161">
        <v>1</v>
      </c>
      <c r="L283" s="277">
        <v>0</v>
      </c>
      <c r="M283" s="277"/>
      <c r="N283" s="270">
        <f>ROUND(L283*K283,2)</f>
        <v>0</v>
      </c>
      <c r="O283" s="270"/>
      <c r="P283" s="270"/>
      <c r="Q283" s="270"/>
      <c r="R283" s="132"/>
      <c r="T283" s="162" t="s">
        <v>5</v>
      </c>
      <c r="U283" s="48" t="s">
        <v>49</v>
      </c>
      <c r="V283" s="40"/>
      <c r="W283" s="163">
        <f>V283*K283</f>
        <v>0</v>
      </c>
      <c r="X283" s="163">
        <v>1.8000000000000001E-4</v>
      </c>
      <c r="Y283" s="163">
        <f>X283*K283</f>
        <v>1.8000000000000001E-4</v>
      </c>
      <c r="Z283" s="163">
        <v>0</v>
      </c>
      <c r="AA283" s="164">
        <f>Z283*K283</f>
        <v>0</v>
      </c>
      <c r="AR283" s="21" t="s">
        <v>182</v>
      </c>
      <c r="AT283" s="21" t="s">
        <v>178</v>
      </c>
      <c r="AU283" s="21" t="s">
        <v>24</v>
      </c>
      <c r="AY283" s="21" t="s">
        <v>177</v>
      </c>
      <c r="BE283" s="104">
        <f>IF(U283="základní",N283,0)</f>
        <v>0</v>
      </c>
      <c r="BF283" s="104">
        <f>IF(U283="snížená",N283,0)</f>
        <v>0</v>
      </c>
      <c r="BG283" s="104">
        <f>IF(U283="zákl. přenesená",N283,0)</f>
        <v>0</v>
      </c>
      <c r="BH283" s="104">
        <f>IF(U283="sníž. přenesená",N283,0)</f>
        <v>0</v>
      </c>
      <c r="BI283" s="104">
        <f>IF(U283="nulová",N283,0)</f>
        <v>0</v>
      </c>
      <c r="BJ283" s="21" t="s">
        <v>89</v>
      </c>
      <c r="BK283" s="104">
        <f>ROUND(L283*K283,2)</f>
        <v>0</v>
      </c>
      <c r="BL283" s="21" t="s">
        <v>182</v>
      </c>
      <c r="BM283" s="21" t="s">
        <v>484</v>
      </c>
    </row>
    <row r="284" spans="2:65" s="10" customFormat="1" ht="22.5" customHeight="1">
      <c r="B284" s="165"/>
      <c r="C284" s="166"/>
      <c r="D284" s="166"/>
      <c r="E284" s="167" t="s">
        <v>5</v>
      </c>
      <c r="F284" s="271" t="s">
        <v>89</v>
      </c>
      <c r="G284" s="272"/>
      <c r="H284" s="272"/>
      <c r="I284" s="272"/>
      <c r="J284" s="166"/>
      <c r="K284" s="168">
        <v>1</v>
      </c>
      <c r="L284" s="166"/>
      <c r="M284" s="166"/>
      <c r="N284" s="166"/>
      <c r="O284" s="166"/>
      <c r="P284" s="166"/>
      <c r="Q284" s="166"/>
      <c r="R284" s="169"/>
      <c r="T284" s="170"/>
      <c r="U284" s="166"/>
      <c r="V284" s="166"/>
      <c r="W284" s="166"/>
      <c r="X284" s="166"/>
      <c r="Y284" s="166"/>
      <c r="Z284" s="166"/>
      <c r="AA284" s="171"/>
      <c r="AT284" s="172" t="s">
        <v>185</v>
      </c>
      <c r="AU284" s="172" t="s">
        <v>24</v>
      </c>
      <c r="AV284" s="10" t="s">
        <v>24</v>
      </c>
      <c r="AW284" s="10" t="s">
        <v>41</v>
      </c>
      <c r="AX284" s="10" t="s">
        <v>89</v>
      </c>
      <c r="AY284" s="172" t="s">
        <v>177</v>
      </c>
    </row>
    <row r="285" spans="2:65" s="1" customFormat="1" ht="31.5" customHeight="1">
      <c r="B285" s="129"/>
      <c r="C285" s="158" t="s">
        <v>485</v>
      </c>
      <c r="D285" s="158" t="s">
        <v>178</v>
      </c>
      <c r="E285" s="159" t="s">
        <v>486</v>
      </c>
      <c r="F285" s="276" t="s">
        <v>487</v>
      </c>
      <c r="G285" s="276"/>
      <c r="H285" s="276"/>
      <c r="I285" s="276"/>
      <c r="J285" s="160" t="s">
        <v>390</v>
      </c>
      <c r="K285" s="161">
        <v>0.1</v>
      </c>
      <c r="L285" s="277">
        <v>0</v>
      </c>
      <c r="M285" s="277"/>
      <c r="N285" s="270">
        <f>ROUND(L285*K285,2)</f>
        <v>0</v>
      </c>
      <c r="O285" s="270"/>
      <c r="P285" s="270"/>
      <c r="Q285" s="270"/>
      <c r="R285" s="132"/>
      <c r="T285" s="162" t="s">
        <v>5</v>
      </c>
      <c r="U285" s="48" t="s">
        <v>49</v>
      </c>
      <c r="V285" s="40"/>
      <c r="W285" s="163">
        <f>V285*K285</f>
        <v>0</v>
      </c>
      <c r="X285" s="163">
        <v>1.92726</v>
      </c>
      <c r="Y285" s="163">
        <f>X285*K285</f>
        <v>0.19272600000000001</v>
      </c>
      <c r="Z285" s="163">
        <v>0</v>
      </c>
      <c r="AA285" s="164">
        <f>Z285*K285</f>
        <v>0</v>
      </c>
      <c r="AR285" s="21" t="s">
        <v>182</v>
      </c>
      <c r="AT285" s="21" t="s">
        <v>178</v>
      </c>
      <c r="AU285" s="21" t="s">
        <v>24</v>
      </c>
      <c r="AY285" s="21" t="s">
        <v>177</v>
      </c>
      <c r="BE285" s="104">
        <f>IF(U285="základní",N285,0)</f>
        <v>0</v>
      </c>
      <c r="BF285" s="104">
        <f>IF(U285="snížená",N285,0)</f>
        <v>0</v>
      </c>
      <c r="BG285" s="104">
        <f>IF(U285="zákl. přenesená",N285,0)</f>
        <v>0</v>
      </c>
      <c r="BH285" s="104">
        <f>IF(U285="sníž. přenesená",N285,0)</f>
        <v>0</v>
      </c>
      <c r="BI285" s="104">
        <f>IF(U285="nulová",N285,0)</f>
        <v>0</v>
      </c>
      <c r="BJ285" s="21" t="s">
        <v>89</v>
      </c>
      <c r="BK285" s="104">
        <f>ROUND(L285*K285,2)</f>
        <v>0</v>
      </c>
      <c r="BL285" s="21" t="s">
        <v>182</v>
      </c>
      <c r="BM285" s="21" t="s">
        <v>488</v>
      </c>
    </row>
    <row r="286" spans="2:65" s="10" customFormat="1" ht="22.5" customHeight="1">
      <c r="B286" s="165"/>
      <c r="C286" s="166"/>
      <c r="D286" s="166"/>
      <c r="E286" s="167" t="s">
        <v>5</v>
      </c>
      <c r="F286" s="271" t="s">
        <v>489</v>
      </c>
      <c r="G286" s="272"/>
      <c r="H286" s="272"/>
      <c r="I286" s="272"/>
      <c r="J286" s="166"/>
      <c r="K286" s="168">
        <v>0.1</v>
      </c>
      <c r="L286" s="166"/>
      <c r="M286" s="166"/>
      <c r="N286" s="166"/>
      <c r="O286" s="166"/>
      <c r="P286" s="166"/>
      <c r="Q286" s="166"/>
      <c r="R286" s="169"/>
      <c r="T286" s="170"/>
      <c r="U286" s="166"/>
      <c r="V286" s="166"/>
      <c r="W286" s="166"/>
      <c r="X286" s="166"/>
      <c r="Y286" s="166"/>
      <c r="Z286" s="166"/>
      <c r="AA286" s="171"/>
      <c r="AT286" s="172" t="s">
        <v>185</v>
      </c>
      <c r="AU286" s="172" t="s">
        <v>24</v>
      </c>
      <c r="AV286" s="10" t="s">
        <v>24</v>
      </c>
      <c r="AW286" s="10" t="s">
        <v>41</v>
      </c>
      <c r="AX286" s="10" t="s">
        <v>89</v>
      </c>
      <c r="AY286" s="172" t="s">
        <v>177</v>
      </c>
    </row>
    <row r="287" spans="2:65" s="1" customFormat="1" ht="44.25" customHeight="1">
      <c r="B287" s="129"/>
      <c r="C287" s="158" t="s">
        <v>490</v>
      </c>
      <c r="D287" s="158" t="s">
        <v>178</v>
      </c>
      <c r="E287" s="159" t="s">
        <v>491</v>
      </c>
      <c r="F287" s="276" t="s">
        <v>492</v>
      </c>
      <c r="G287" s="276"/>
      <c r="H287" s="276"/>
      <c r="I287" s="276"/>
      <c r="J287" s="160" t="s">
        <v>390</v>
      </c>
      <c r="K287" s="161">
        <v>1</v>
      </c>
      <c r="L287" s="277">
        <v>0</v>
      </c>
      <c r="M287" s="277"/>
      <c r="N287" s="270">
        <f>ROUND(L287*K287,2)</f>
        <v>0</v>
      </c>
      <c r="O287" s="270"/>
      <c r="P287" s="270"/>
      <c r="Q287" s="270"/>
      <c r="R287" s="132"/>
      <c r="T287" s="162" t="s">
        <v>5</v>
      </c>
      <c r="U287" s="48" t="s">
        <v>49</v>
      </c>
      <c r="V287" s="40"/>
      <c r="W287" s="163">
        <f>V287*K287</f>
        <v>0</v>
      </c>
      <c r="X287" s="163">
        <v>2.1167600000000002</v>
      </c>
      <c r="Y287" s="163">
        <f>X287*K287</f>
        <v>2.1167600000000002</v>
      </c>
      <c r="Z287" s="163">
        <v>0</v>
      </c>
      <c r="AA287" s="164">
        <f>Z287*K287</f>
        <v>0</v>
      </c>
      <c r="AR287" s="21" t="s">
        <v>182</v>
      </c>
      <c r="AT287" s="21" t="s">
        <v>178</v>
      </c>
      <c r="AU287" s="21" t="s">
        <v>24</v>
      </c>
      <c r="AY287" s="21" t="s">
        <v>177</v>
      </c>
      <c r="BE287" s="104">
        <f>IF(U287="základní",N287,0)</f>
        <v>0</v>
      </c>
      <c r="BF287" s="104">
        <f>IF(U287="snížená",N287,0)</f>
        <v>0</v>
      </c>
      <c r="BG287" s="104">
        <f>IF(U287="zákl. přenesená",N287,0)</f>
        <v>0</v>
      </c>
      <c r="BH287" s="104">
        <f>IF(U287="sníž. přenesená",N287,0)</f>
        <v>0</v>
      </c>
      <c r="BI287" s="104">
        <f>IF(U287="nulová",N287,0)</f>
        <v>0</v>
      </c>
      <c r="BJ287" s="21" t="s">
        <v>89</v>
      </c>
      <c r="BK287" s="104">
        <f>ROUND(L287*K287,2)</f>
        <v>0</v>
      </c>
      <c r="BL287" s="21" t="s">
        <v>182</v>
      </c>
      <c r="BM287" s="21" t="s">
        <v>493</v>
      </c>
    </row>
    <row r="288" spans="2:65" s="10" customFormat="1" ht="22.5" customHeight="1">
      <c r="B288" s="165"/>
      <c r="C288" s="166"/>
      <c r="D288" s="166"/>
      <c r="E288" s="167" t="s">
        <v>5</v>
      </c>
      <c r="F288" s="271" t="s">
        <v>494</v>
      </c>
      <c r="G288" s="272"/>
      <c r="H288" s="272"/>
      <c r="I288" s="272"/>
      <c r="J288" s="166"/>
      <c r="K288" s="168">
        <v>1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185</v>
      </c>
      <c r="AU288" s="172" t="s">
        <v>24</v>
      </c>
      <c r="AV288" s="10" t="s">
        <v>24</v>
      </c>
      <c r="AW288" s="10" t="s">
        <v>41</v>
      </c>
      <c r="AX288" s="10" t="s">
        <v>89</v>
      </c>
      <c r="AY288" s="172" t="s">
        <v>177</v>
      </c>
    </row>
    <row r="289" spans="2:65" s="1" customFormat="1" ht="31.5" customHeight="1">
      <c r="B289" s="129"/>
      <c r="C289" s="158" t="s">
        <v>495</v>
      </c>
      <c r="D289" s="158" t="s">
        <v>178</v>
      </c>
      <c r="E289" s="159" t="s">
        <v>496</v>
      </c>
      <c r="F289" s="276" t="s">
        <v>497</v>
      </c>
      <c r="G289" s="276"/>
      <c r="H289" s="276"/>
      <c r="I289" s="276"/>
      <c r="J289" s="160" t="s">
        <v>390</v>
      </c>
      <c r="K289" s="161">
        <v>1</v>
      </c>
      <c r="L289" s="277">
        <v>0</v>
      </c>
      <c r="M289" s="277"/>
      <c r="N289" s="270">
        <f>ROUND(L289*K289,2)</f>
        <v>0</v>
      </c>
      <c r="O289" s="270"/>
      <c r="P289" s="270"/>
      <c r="Q289" s="270"/>
      <c r="R289" s="132"/>
      <c r="T289" s="162" t="s">
        <v>5</v>
      </c>
      <c r="U289" s="48" t="s">
        <v>49</v>
      </c>
      <c r="V289" s="40"/>
      <c r="W289" s="163">
        <f>V289*K289</f>
        <v>0</v>
      </c>
      <c r="X289" s="163">
        <v>1.1469999999999999E-2</v>
      </c>
      <c r="Y289" s="163">
        <f>X289*K289</f>
        <v>1.1469999999999999E-2</v>
      </c>
      <c r="Z289" s="163">
        <v>0</v>
      </c>
      <c r="AA289" s="164">
        <f>Z289*K289</f>
        <v>0</v>
      </c>
      <c r="AR289" s="21" t="s">
        <v>182</v>
      </c>
      <c r="AT289" s="21" t="s">
        <v>178</v>
      </c>
      <c r="AU289" s="21" t="s">
        <v>24</v>
      </c>
      <c r="AY289" s="21" t="s">
        <v>177</v>
      </c>
      <c r="BE289" s="104">
        <f>IF(U289="základní",N289,0)</f>
        <v>0</v>
      </c>
      <c r="BF289" s="104">
        <f>IF(U289="snížená",N289,0)</f>
        <v>0</v>
      </c>
      <c r="BG289" s="104">
        <f>IF(U289="zákl. přenesená",N289,0)</f>
        <v>0</v>
      </c>
      <c r="BH289" s="104">
        <f>IF(U289="sníž. přenesená",N289,0)</f>
        <v>0</v>
      </c>
      <c r="BI289" s="104">
        <f>IF(U289="nulová",N289,0)</f>
        <v>0</v>
      </c>
      <c r="BJ289" s="21" t="s">
        <v>89</v>
      </c>
      <c r="BK289" s="104">
        <f>ROUND(L289*K289,2)</f>
        <v>0</v>
      </c>
      <c r="BL289" s="21" t="s">
        <v>182</v>
      </c>
      <c r="BM289" s="21" t="s">
        <v>498</v>
      </c>
    </row>
    <row r="290" spans="2:65" s="10" customFormat="1" ht="22.5" customHeight="1">
      <c r="B290" s="165"/>
      <c r="C290" s="166"/>
      <c r="D290" s="166"/>
      <c r="E290" s="167" t="s">
        <v>5</v>
      </c>
      <c r="F290" s="271" t="s">
        <v>499</v>
      </c>
      <c r="G290" s="272"/>
      <c r="H290" s="272"/>
      <c r="I290" s="272"/>
      <c r="J290" s="166"/>
      <c r="K290" s="168">
        <v>1</v>
      </c>
      <c r="L290" s="166"/>
      <c r="M290" s="166"/>
      <c r="N290" s="166"/>
      <c r="O290" s="166"/>
      <c r="P290" s="166"/>
      <c r="Q290" s="166"/>
      <c r="R290" s="169"/>
      <c r="T290" s="170"/>
      <c r="U290" s="166"/>
      <c r="V290" s="166"/>
      <c r="W290" s="166"/>
      <c r="X290" s="166"/>
      <c r="Y290" s="166"/>
      <c r="Z290" s="166"/>
      <c r="AA290" s="171"/>
      <c r="AT290" s="172" t="s">
        <v>185</v>
      </c>
      <c r="AU290" s="172" t="s">
        <v>24</v>
      </c>
      <c r="AV290" s="10" t="s">
        <v>24</v>
      </c>
      <c r="AW290" s="10" t="s">
        <v>41</v>
      </c>
      <c r="AX290" s="10" t="s">
        <v>89</v>
      </c>
      <c r="AY290" s="172" t="s">
        <v>177</v>
      </c>
    </row>
    <row r="291" spans="2:65" s="1" customFormat="1" ht="22.5" customHeight="1">
      <c r="B291" s="129"/>
      <c r="C291" s="197" t="s">
        <v>500</v>
      </c>
      <c r="D291" s="197" t="s">
        <v>330</v>
      </c>
      <c r="E291" s="198" t="s">
        <v>501</v>
      </c>
      <c r="F291" s="288" t="s">
        <v>502</v>
      </c>
      <c r="G291" s="288"/>
      <c r="H291" s="288"/>
      <c r="I291" s="288"/>
      <c r="J291" s="199" t="s">
        <v>396</v>
      </c>
      <c r="K291" s="200">
        <v>2.04</v>
      </c>
      <c r="L291" s="289">
        <v>0</v>
      </c>
      <c r="M291" s="289"/>
      <c r="N291" s="290">
        <f>ROUND(L291*K291,2)</f>
        <v>0</v>
      </c>
      <c r="O291" s="270"/>
      <c r="P291" s="270"/>
      <c r="Q291" s="270"/>
      <c r="R291" s="132"/>
      <c r="T291" s="162" t="s">
        <v>5</v>
      </c>
      <c r="U291" s="48" t="s">
        <v>49</v>
      </c>
      <c r="V291" s="40"/>
      <c r="W291" s="163">
        <f>V291*K291</f>
        <v>0</v>
      </c>
      <c r="X291" s="163">
        <v>0.1</v>
      </c>
      <c r="Y291" s="163">
        <f>X291*K291</f>
        <v>0.20400000000000001</v>
      </c>
      <c r="Z291" s="163">
        <v>0</v>
      </c>
      <c r="AA291" s="164">
        <f>Z291*K291</f>
        <v>0</v>
      </c>
      <c r="AR291" s="21" t="s">
        <v>217</v>
      </c>
      <c r="AT291" s="21" t="s">
        <v>330</v>
      </c>
      <c r="AU291" s="21" t="s">
        <v>24</v>
      </c>
      <c r="AY291" s="21" t="s">
        <v>177</v>
      </c>
      <c r="BE291" s="104">
        <f>IF(U291="základní",N291,0)</f>
        <v>0</v>
      </c>
      <c r="BF291" s="104">
        <f>IF(U291="snížená",N291,0)</f>
        <v>0</v>
      </c>
      <c r="BG291" s="104">
        <f>IF(U291="zákl. přenesená",N291,0)</f>
        <v>0</v>
      </c>
      <c r="BH291" s="104">
        <f>IF(U291="sníž. přenesená",N291,0)</f>
        <v>0</v>
      </c>
      <c r="BI291" s="104">
        <f>IF(U291="nulová",N291,0)</f>
        <v>0</v>
      </c>
      <c r="BJ291" s="21" t="s">
        <v>89</v>
      </c>
      <c r="BK291" s="104">
        <f>ROUND(L291*K291,2)</f>
        <v>0</v>
      </c>
      <c r="BL291" s="21" t="s">
        <v>182</v>
      </c>
      <c r="BM291" s="21" t="s">
        <v>503</v>
      </c>
    </row>
    <row r="292" spans="2:65" s="10" customFormat="1" ht="31.5" customHeight="1">
      <c r="B292" s="165"/>
      <c r="C292" s="166"/>
      <c r="D292" s="166"/>
      <c r="E292" s="167" t="s">
        <v>5</v>
      </c>
      <c r="F292" s="271" t="s">
        <v>504</v>
      </c>
      <c r="G292" s="272"/>
      <c r="H292" s="272"/>
      <c r="I292" s="272"/>
      <c r="J292" s="166"/>
      <c r="K292" s="168">
        <v>2.04</v>
      </c>
      <c r="L292" s="166"/>
      <c r="M292" s="166"/>
      <c r="N292" s="166"/>
      <c r="O292" s="166"/>
      <c r="P292" s="166"/>
      <c r="Q292" s="166"/>
      <c r="R292" s="169"/>
      <c r="T292" s="170"/>
      <c r="U292" s="166"/>
      <c r="V292" s="166"/>
      <c r="W292" s="166"/>
      <c r="X292" s="166"/>
      <c r="Y292" s="166"/>
      <c r="Z292" s="166"/>
      <c r="AA292" s="171"/>
      <c r="AT292" s="172" t="s">
        <v>185</v>
      </c>
      <c r="AU292" s="172" t="s">
        <v>24</v>
      </c>
      <c r="AV292" s="10" t="s">
        <v>24</v>
      </c>
      <c r="AW292" s="10" t="s">
        <v>41</v>
      </c>
      <c r="AX292" s="10" t="s">
        <v>89</v>
      </c>
      <c r="AY292" s="172" t="s">
        <v>177</v>
      </c>
    </row>
    <row r="293" spans="2:65" s="1" customFormat="1" ht="22.5" customHeight="1">
      <c r="B293" s="129"/>
      <c r="C293" s="197" t="s">
        <v>505</v>
      </c>
      <c r="D293" s="197" t="s">
        <v>330</v>
      </c>
      <c r="E293" s="198" t="s">
        <v>506</v>
      </c>
      <c r="F293" s="288" t="s">
        <v>507</v>
      </c>
      <c r="G293" s="288"/>
      <c r="H293" s="288"/>
      <c r="I293" s="288"/>
      <c r="J293" s="199" t="s">
        <v>396</v>
      </c>
      <c r="K293" s="200">
        <v>2.02</v>
      </c>
      <c r="L293" s="289">
        <v>0</v>
      </c>
      <c r="M293" s="289"/>
      <c r="N293" s="290">
        <f>ROUND(L293*K293,2)</f>
        <v>0</v>
      </c>
      <c r="O293" s="270"/>
      <c r="P293" s="270"/>
      <c r="Q293" s="270"/>
      <c r="R293" s="132"/>
      <c r="T293" s="162" t="s">
        <v>5</v>
      </c>
      <c r="U293" s="48" t="s">
        <v>49</v>
      </c>
      <c r="V293" s="40"/>
      <c r="W293" s="163">
        <f>V293*K293</f>
        <v>0</v>
      </c>
      <c r="X293" s="163">
        <v>0.45</v>
      </c>
      <c r="Y293" s="163">
        <f>X293*K293</f>
        <v>0.90900000000000003</v>
      </c>
      <c r="Z293" s="163">
        <v>0</v>
      </c>
      <c r="AA293" s="164">
        <f>Z293*K293</f>
        <v>0</v>
      </c>
      <c r="AR293" s="21" t="s">
        <v>217</v>
      </c>
      <c r="AT293" s="21" t="s">
        <v>330</v>
      </c>
      <c r="AU293" s="21" t="s">
        <v>24</v>
      </c>
      <c r="AY293" s="21" t="s">
        <v>177</v>
      </c>
      <c r="BE293" s="104">
        <f>IF(U293="základní",N293,0)</f>
        <v>0</v>
      </c>
      <c r="BF293" s="104">
        <f>IF(U293="snížená",N293,0)</f>
        <v>0</v>
      </c>
      <c r="BG293" s="104">
        <f>IF(U293="zákl. přenesená",N293,0)</f>
        <v>0</v>
      </c>
      <c r="BH293" s="104">
        <f>IF(U293="sníž. přenesená",N293,0)</f>
        <v>0</v>
      </c>
      <c r="BI293" s="104">
        <f>IF(U293="nulová",N293,0)</f>
        <v>0</v>
      </c>
      <c r="BJ293" s="21" t="s">
        <v>89</v>
      </c>
      <c r="BK293" s="104">
        <f>ROUND(L293*K293,2)</f>
        <v>0</v>
      </c>
      <c r="BL293" s="21" t="s">
        <v>182</v>
      </c>
      <c r="BM293" s="21" t="s">
        <v>508</v>
      </c>
    </row>
    <row r="294" spans="2:65" s="10" customFormat="1" ht="22.5" customHeight="1">
      <c r="B294" s="165"/>
      <c r="C294" s="166"/>
      <c r="D294" s="166"/>
      <c r="E294" s="167" t="s">
        <v>5</v>
      </c>
      <c r="F294" s="271" t="s">
        <v>509</v>
      </c>
      <c r="G294" s="272"/>
      <c r="H294" s="272"/>
      <c r="I294" s="272"/>
      <c r="J294" s="166"/>
      <c r="K294" s="168">
        <v>2.02</v>
      </c>
      <c r="L294" s="166"/>
      <c r="M294" s="166"/>
      <c r="N294" s="166"/>
      <c r="O294" s="166"/>
      <c r="P294" s="166"/>
      <c r="Q294" s="166"/>
      <c r="R294" s="169"/>
      <c r="T294" s="170"/>
      <c r="U294" s="166"/>
      <c r="V294" s="166"/>
      <c r="W294" s="166"/>
      <c r="X294" s="166"/>
      <c r="Y294" s="166"/>
      <c r="Z294" s="166"/>
      <c r="AA294" s="171"/>
      <c r="AT294" s="172" t="s">
        <v>185</v>
      </c>
      <c r="AU294" s="172" t="s">
        <v>24</v>
      </c>
      <c r="AV294" s="10" t="s">
        <v>24</v>
      </c>
      <c r="AW294" s="10" t="s">
        <v>41</v>
      </c>
      <c r="AX294" s="10" t="s">
        <v>89</v>
      </c>
      <c r="AY294" s="172" t="s">
        <v>177</v>
      </c>
    </row>
    <row r="295" spans="2:65" s="1" customFormat="1" ht="31.5" customHeight="1">
      <c r="B295" s="129"/>
      <c r="C295" s="158" t="s">
        <v>510</v>
      </c>
      <c r="D295" s="158" t="s">
        <v>178</v>
      </c>
      <c r="E295" s="159" t="s">
        <v>511</v>
      </c>
      <c r="F295" s="276" t="s">
        <v>512</v>
      </c>
      <c r="G295" s="276"/>
      <c r="H295" s="276"/>
      <c r="I295" s="276"/>
      <c r="J295" s="160" t="s">
        <v>390</v>
      </c>
      <c r="K295" s="161">
        <v>1</v>
      </c>
      <c r="L295" s="277">
        <v>0</v>
      </c>
      <c r="M295" s="277"/>
      <c r="N295" s="270">
        <f>ROUND(L295*K295,2)</f>
        <v>0</v>
      </c>
      <c r="O295" s="270"/>
      <c r="P295" s="270"/>
      <c r="Q295" s="270"/>
      <c r="R295" s="132"/>
      <c r="T295" s="162" t="s">
        <v>5</v>
      </c>
      <c r="U295" s="48" t="s">
        <v>49</v>
      </c>
      <c r="V295" s="40"/>
      <c r="W295" s="163">
        <f>V295*K295</f>
        <v>0</v>
      </c>
      <c r="X295" s="163">
        <v>2.7529999999999999E-2</v>
      </c>
      <c r="Y295" s="163">
        <f>X295*K295</f>
        <v>2.7529999999999999E-2</v>
      </c>
      <c r="Z295" s="163">
        <v>0</v>
      </c>
      <c r="AA295" s="164">
        <f>Z295*K295</f>
        <v>0</v>
      </c>
      <c r="AR295" s="21" t="s">
        <v>182</v>
      </c>
      <c r="AT295" s="21" t="s">
        <v>178</v>
      </c>
      <c r="AU295" s="21" t="s">
        <v>24</v>
      </c>
      <c r="AY295" s="21" t="s">
        <v>177</v>
      </c>
      <c r="BE295" s="104">
        <f>IF(U295="základní",N295,0)</f>
        <v>0</v>
      </c>
      <c r="BF295" s="104">
        <f>IF(U295="snížená",N295,0)</f>
        <v>0</v>
      </c>
      <c r="BG295" s="104">
        <f>IF(U295="zákl. přenesená",N295,0)</f>
        <v>0</v>
      </c>
      <c r="BH295" s="104">
        <f>IF(U295="sníž. přenesená",N295,0)</f>
        <v>0</v>
      </c>
      <c r="BI295" s="104">
        <f>IF(U295="nulová",N295,0)</f>
        <v>0</v>
      </c>
      <c r="BJ295" s="21" t="s">
        <v>89</v>
      </c>
      <c r="BK295" s="104">
        <f>ROUND(L295*K295,2)</f>
        <v>0</v>
      </c>
      <c r="BL295" s="21" t="s">
        <v>182</v>
      </c>
      <c r="BM295" s="21" t="s">
        <v>513</v>
      </c>
    </row>
    <row r="296" spans="2:65" s="10" customFormat="1" ht="22.5" customHeight="1">
      <c r="B296" s="165"/>
      <c r="C296" s="166"/>
      <c r="D296" s="166"/>
      <c r="E296" s="167" t="s">
        <v>5</v>
      </c>
      <c r="F296" s="271" t="s">
        <v>514</v>
      </c>
      <c r="G296" s="272"/>
      <c r="H296" s="272"/>
      <c r="I296" s="272"/>
      <c r="J296" s="166"/>
      <c r="K296" s="168">
        <v>1</v>
      </c>
      <c r="L296" s="166"/>
      <c r="M296" s="166"/>
      <c r="N296" s="166"/>
      <c r="O296" s="166"/>
      <c r="P296" s="166"/>
      <c r="Q296" s="166"/>
      <c r="R296" s="169"/>
      <c r="T296" s="170"/>
      <c r="U296" s="166"/>
      <c r="V296" s="166"/>
      <c r="W296" s="166"/>
      <c r="X296" s="166"/>
      <c r="Y296" s="166"/>
      <c r="Z296" s="166"/>
      <c r="AA296" s="171"/>
      <c r="AT296" s="172" t="s">
        <v>185</v>
      </c>
      <c r="AU296" s="172" t="s">
        <v>24</v>
      </c>
      <c r="AV296" s="10" t="s">
        <v>24</v>
      </c>
      <c r="AW296" s="10" t="s">
        <v>41</v>
      </c>
      <c r="AX296" s="10" t="s">
        <v>89</v>
      </c>
      <c r="AY296" s="172" t="s">
        <v>177</v>
      </c>
    </row>
    <row r="297" spans="2:65" s="1" customFormat="1" ht="22.5" customHeight="1">
      <c r="B297" s="129"/>
      <c r="C297" s="197" t="s">
        <v>515</v>
      </c>
      <c r="D297" s="197" t="s">
        <v>330</v>
      </c>
      <c r="E297" s="198" t="s">
        <v>516</v>
      </c>
      <c r="F297" s="288" t="s">
        <v>517</v>
      </c>
      <c r="G297" s="288"/>
      <c r="H297" s="288"/>
      <c r="I297" s="288"/>
      <c r="J297" s="199" t="s">
        <v>396</v>
      </c>
      <c r="K297" s="200">
        <v>1.01</v>
      </c>
      <c r="L297" s="289">
        <v>0</v>
      </c>
      <c r="M297" s="289"/>
      <c r="N297" s="290">
        <f>ROUND(L297*K297,2)</f>
        <v>0</v>
      </c>
      <c r="O297" s="270"/>
      <c r="P297" s="270"/>
      <c r="Q297" s="270"/>
      <c r="R297" s="132"/>
      <c r="T297" s="162" t="s">
        <v>5</v>
      </c>
      <c r="U297" s="48" t="s">
        <v>49</v>
      </c>
      <c r="V297" s="40"/>
      <c r="W297" s="163">
        <f>V297*K297</f>
        <v>0</v>
      </c>
      <c r="X297" s="163">
        <v>0.1</v>
      </c>
      <c r="Y297" s="163">
        <f>X297*K297</f>
        <v>0.10100000000000001</v>
      </c>
      <c r="Z297" s="163">
        <v>0</v>
      </c>
      <c r="AA297" s="164">
        <f>Z297*K297</f>
        <v>0</v>
      </c>
      <c r="AR297" s="21" t="s">
        <v>217</v>
      </c>
      <c r="AT297" s="21" t="s">
        <v>330</v>
      </c>
      <c r="AU297" s="21" t="s">
        <v>24</v>
      </c>
      <c r="AY297" s="21" t="s">
        <v>177</v>
      </c>
      <c r="BE297" s="104">
        <f>IF(U297="základní",N297,0)</f>
        <v>0</v>
      </c>
      <c r="BF297" s="104">
        <f>IF(U297="snížená",N297,0)</f>
        <v>0</v>
      </c>
      <c r="BG297" s="104">
        <f>IF(U297="zákl. přenesená",N297,0)</f>
        <v>0</v>
      </c>
      <c r="BH297" s="104">
        <f>IF(U297="sníž. přenesená",N297,0)</f>
        <v>0</v>
      </c>
      <c r="BI297" s="104">
        <f>IF(U297="nulová",N297,0)</f>
        <v>0</v>
      </c>
      <c r="BJ297" s="21" t="s">
        <v>89</v>
      </c>
      <c r="BK297" s="104">
        <f>ROUND(L297*K297,2)</f>
        <v>0</v>
      </c>
      <c r="BL297" s="21" t="s">
        <v>182</v>
      </c>
      <c r="BM297" s="21" t="s">
        <v>518</v>
      </c>
    </row>
    <row r="298" spans="2:65" s="10" customFormat="1" ht="22.5" customHeight="1">
      <c r="B298" s="165"/>
      <c r="C298" s="166"/>
      <c r="D298" s="166"/>
      <c r="E298" s="167" t="s">
        <v>5</v>
      </c>
      <c r="F298" s="271" t="s">
        <v>519</v>
      </c>
      <c r="G298" s="272"/>
      <c r="H298" s="272"/>
      <c r="I298" s="272"/>
      <c r="J298" s="166"/>
      <c r="K298" s="168">
        <v>1.01</v>
      </c>
      <c r="L298" s="166"/>
      <c r="M298" s="166"/>
      <c r="N298" s="166"/>
      <c r="O298" s="166"/>
      <c r="P298" s="166"/>
      <c r="Q298" s="166"/>
      <c r="R298" s="169"/>
      <c r="T298" s="170"/>
      <c r="U298" s="166"/>
      <c r="V298" s="166"/>
      <c r="W298" s="166"/>
      <c r="X298" s="166"/>
      <c r="Y298" s="166"/>
      <c r="Z298" s="166"/>
      <c r="AA298" s="171"/>
      <c r="AT298" s="172" t="s">
        <v>185</v>
      </c>
      <c r="AU298" s="172" t="s">
        <v>24</v>
      </c>
      <c r="AV298" s="10" t="s">
        <v>24</v>
      </c>
      <c r="AW298" s="10" t="s">
        <v>41</v>
      </c>
      <c r="AX298" s="10" t="s">
        <v>89</v>
      </c>
      <c r="AY298" s="172" t="s">
        <v>177</v>
      </c>
    </row>
    <row r="299" spans="2:65" s="1" customFormat="1" ht="22.5" customHeight="1">
      <c r="B299" s="129"/>
      <c r="C299" s="158" t="s">
        <v>520</v>
      </c>
      <c r="D299" s="158" t="s">
        <v>178</v>
      </c>
      <c r="E299" s="159" t="s">
        <v>521</v>
      </c>
      <c r="F299" s="276" t="s">
        <v>522</v>
      </c>
      <c r="G299" s="276"/>
      <c r="H299" s="276"/>
      <c r="I299" s="276"/>
      <c r="J299" s="160" t="s">
        <v>390</v>
      </c>
      <c r="K299" s="161">
        <v>1</v>
      </c>
      <c r="L299" s="277">
        <v>0</v>
      </c>
      <c r="M299" s="277"/>
      <c r="N299" s="270">
        <f>ROUND(L299*K299,2)</f>
        <v>0</v>
      </c>
      <c r="O299" s="270"/>
      <c r="P299" s="270"/>
      <c r="Q299" s="270"/>
      <c r="R299" s="132"/>
      <c r="T299" s="162" t="s">
        <v>5</v>
      </c>
      <c r="U299" s="48" t="s">
        <v>49</v>
      </c>
      <c r="V299" s="40"/>
      <c r="W299" s="163">
        <f>V299*K299</f>
        <v>0</v>
      </c>
      <c r="X299" s="163">
        <v>0.10661</v>
      </c>
      <c r="Y299" s="163">
        <f>X299*K299</f>
        <v>0.10661</v>
      </c>
      <c r="Z299" s="163">
        <v>0</v>
      </c>
      <c r="AA299" s="164">
        <f>Z299*K299</f>
        <v>0</v>
      </c>
      <c r="AR299" s="21" t="s">
        <v>182</v>
      </c>
      <c r="AT299" s="21" t="s">
        <v>178</v>
      </c>
      <c r="AU299" s="21" t="s">
        <v>24</v>
      </c>
      <c r="AY299" s="21" t="s">
        <v>177</v>
      </c>
      <c r="BE299" s="104">
        <f>IF(U299="základní",N299,0)</f>
        <v>0</v>
      </c>
      <c r="BF299" s="104">
        <f>IF(U299="snížená",N299,0)</f>
        <v>0</v>
      </c>
      <c r="BG299" s="104">
        <f>IF(U299="zákl. přenesená",N299,0)</f>
        <v>0</v>
      </c>
      <c r="BH299" s="104">
        <f>IF(U299="sníž. přenesená",N299,0)</f>
        <v>0</v>
      </c>
      <c r="BI299" s="104">
        <f>IF(U299="nulová",N299,0)</f>
        <v>0</v>
      </c>
      <c r="BJ299" s="21" t="s">
        <v>89</v>
      </c>
      <c r="BK299" s="104">
        <f>ROUND(L299*K299,2)</f>
        <v>0</v>
      </c>
      <c r="BL299" s="21" t="s">
        <v>182</v>
      </c>
      <c r="BM299" s="21" t="s">
        <v>523</v>
      </c>
    </row>
    <row r="300" spans="2:65" s="10" customFormat="1" ht="22.5" customHeight="1">
      <c r="B300" s="165"/>
      <c r="C300" s="166"/>
      <c r="D300" s="166"/>
      <c r="E300" s="167" t="s">
        <v>5</v>
      </c>
      <c r="F300" s="271" t="s">
        <v>524</v>
      </c>
      <c r="G300" s="272"/>
      <c r="H300" s="272"/>
      <c r="I300" s="272"/>
      <c r="J300" s="166"/>
      <c r="K300" s="168">
        <v>1</v>
      </c>
      <c r="L300" s="166"/>
      <c r="M300" s="166"/>
      <c r="N300" s="166"/>
      <c r="O300" s="166"/>
      <c r="P300" s="166"/>
      <c r="Q300" s="166"/>
      <c r="R300" s="169"/>
      <c r="T300" s="170"/>
      <c r="U300" s="166"/>
      <c r="V300" s="166"/>
      <c r="W300" s="166"/>
      <c r="X300" s="166"/>
      <c r="Y300" s="166"/>
      <c r="Z300" s="166"/>
      <c r="AA300" s="171"/>
      <c r="AT300" s="172" t="s">
        <v>185</v>
      </c>
      <c r="AU300" s="172" t="s">
        <v>24</v>
      </c>
      <c r="AV300" s="10" t="s">
        <v>24</v>
      </c>
      <c r="AW300" s="10" t="s">
        <v>41</v>
      </c>
      <c r="AX300" s="10" t="s">
        <v>89</v>
      </c>
      <c r="AY300" s="172" t="s">
        <v>177</v>
      </c>
    </row>
    <row r="301" spans="2:65" s="1" customFormat="1" ht="31.5" customHeight="1">
      <c r="B301" s="129"/>
      <c r="C301" s="158" t="s">
        <v>525</v>
      </c>
      <c r="D301" s="158" t="s">
        <v>178</v>
      </c>
      <c r="E301" s="159" t="s">
        <v>526</v>
      </c>
      <c r="F301" s="276" t="s">
        <v>527</v>
      </c>
      <c r="G301" s="276"/>
      <c r="H301" s="276"/>
      <c r="I301" s="276"/>
      <c r="J301" s="160" t="s">
        <v>390</v>
      </c>
      <c r="K301" s="161">
        <v>1</v>
      </c>
      <c r="L301" s="277">
        <v>0</v>
      </c>
      <c r="M301" s="277"/>
      <c r="N301" s="270">
        <f>ROUND(L301*K301,2)</f>
        <v>0</v>
      </c>
      <c r="O301" s="270"/>
      <c r="P301" s="270"/>
      <c r="Q301" s="270"/>
      <c r="R301" s="132"/>
      <c r="T301" s="162" t="s">
        <v>5</v>
      </c>
      <c r="U301" s="48" t="s">
        <v>49</v>
      </c>
      <c r="V301" s="40"/>
      <c r="W301" s="163">
        <f>V301*K301</f>
        <v>0</v>
      </c>
      <c r="X301" s="163">
        <v>1.2120000000000001E-2</v>
      </c>
      <c r="Y301" s="163">
        <f>X301*K301</f>
        <v>1.2120000000000001E-2</v>
      </c>
      <c r="Z301" s="163">
        <v>0</v>
      </c>
      <c r="AA301" s="164">
        <f>Z301*K301</f>
        <v>0</v>
      </c>
      <c r="AR301" s="21" t="s">
        <v>182</v>
      </c>
      <c r="AT301" s="21" t="s">
        <v>178</v>
      </c>
      <c r="AU301" s="21" t="s">
        <v>24</v>
      </c>
      <c r="AY301" s="21" t="s">
        <v>177</v>
      </c>
      <c r="BE301" s="104">
        <f>IF(U301="základní",N301,0)</f>
        <v>0</v>
      </c>
      <c r="BF301" s="104">
        <f>IF(U301="snížená",N301,0)</f>
        <v>0</v>
      </c>
      <c r="BG301" s="104">
        <f>IF(U301="zákl. přenesená",N301,0)</f>
        <v>0</v>
      </c>
      <c r="BH301" s="104">
        <f>IF(U301="sníž. přenesená",N301,0)</f>
        <v>0</v>
      </c>
      <c r="BI301" s="104">
        <f>IF(U301="nulová",N301,0)</f>
        <v>0</v>
      </c>
      <c r="BJ301" s="21" t="s">
        <v>89</v>
      </c>
      <c r="BK301" s="104">
        <f>ROUND(L301*K301,2)</f>
        <v>0</v>
      </c>
      <c r="BL301" s="21" t="s">
        <v>182</v>
      </c>
      <c r="BM301" s="21" t="s">
        <v>528</v>
      </c>
    </row>
    <row r="302" spans="2:65" s="10" customFormat="1" ht="22.5" customHeight="1">
      <c r="B302" s="165"/>
      <c r="C302" s="166"/>
      <c r="D302" s="166"/>
      <c r="E302" s="167" t="s">
        <v>5</v>
      </c>
      <c r="F302" s="271" t="s">
        <v>524</v>
      </c>
      <c r="G302" s="272"/>
      <c r="H302" s="272"/>
      <c r="I302" s="272"/>
      <c r="J302" s="166"/>
      <c r="K302" s="168">
        <v>1</v>
      </c>
      <c r="L302" s="166"/>
      <c r="M302" s="166"/>
      <c r="N302" s="166"/>
      <c r="O302" s="166"/>
      <c r="P302" s="166"/>
      <c r="Q302" s="166"/>
      <c r="R302" s="169"/>
      <c r="T302" s="170"/>
      <c r="U302" s="166"/>
      <c r="V302" s="166"/>
      <c r="W302" s="166"/>
      <c r="X302" s="166"/>
      <c r="Y302" s="166"/>
      <c r="Z302" s="166"/>
      <c r="AA302" s="171"/>
      <c r="AT302" s="172" t="s">
        <v>185</v>
      </c>
      <c r="AU302" s="172" t="s">
        <v>24</v>
      </c>
      <c r="AV302" s="10" t="s">
        <v>24</v>
      </c>
      <c r="AW302" s="10" t="s">
        <v>41</v>
      </c>
      <c r="AX302" s="10" t="s">
        <v>89</v>
      </c>
      <c r="AY302" s="172" t="s">
        <v>177</v>
      </c>
    </row>
    <row r="303" spans="2:65" s="1" customFormat="1" ht="31.5" customHeight="1">
      <c r="B303" s="129"/>
      <c r="C303" s="158" t="s">
        <v>529</v>
      </c>
      <c r="D303" s="158" t="s">
        <v>178</v>
      </c>
      <c r="E303" s="159" t="s">
        <v>530</v>
      </c>
      <c r="F303" s="276" t="s">
        <v>531</v>
      </c>
      <c r="G303" s="276"/>
      <c r="H303" s="276"/>
      <c r="I303" s="276"/>
      <c r="J303" s="160" t="s">
        <v>390</v>
      </c>
      <c r="K303" s="161">
        <v>2</v>
      </c>
      <c r="L303" s="277">
        <v>0</v>
      </c>
      <c r="M303" s="277"/>
      <c r="N303" s="270">
        <f>ROUND(L303*K303,2)</f>
        <v>0</v>
      </c>
      <c r="O303" s="270"/>
      <c r="P303" s="270"/>
      <c r="Q303" s="270"/>
      <c r="R303" s="132"/>
      <c r="T303" s="162" t="s">
        <v>5</v>
      </c>
      <c r="U303" s="48" t="s">
        <v>49</v>
      </c>
      <c r="V303" s="40"/>
      <c r="W303" s="163">
        <f>V303*K303</f>
        <v>0</v>
      </c>
      <c r="X303" s="163">
        <v>0.34089999999999998</v>
      </c>
      <c r="Y303" s="163">
        <f>X303*K303</f>
        <v>0.68179999999999996</v>
      </c>
      <c r="Z303" s="163">
        <v>0</v>
      </c>
      <c r="AA303" s="164">
        <f>Z303*K303</f>
        <v>0</v>
      </c>
      <c r="AR303" s="21" t="s">
        <v>182</v>
      </c>
      <c r="AT303" s="21" t="s">
        <v>178</v>
      </c>
      <c r="AU303" s="21" t="s">
        <v>24</v>
      </c>
      <c r="AY303" s="21" t="s">
        <v>177</v>
      </c>
      <c r="BE303" s="104">
        <f>IF(U303="základní",N303,0)</f>
        <v>0</v>
      </c>
      <c r="BF303" s="104">
        <f>IF(U303="snížená",N303,0)</f>
        <v>0</v>
      </c>
      <c r="BG303" s="104">
        <f>IF(U303="zákl. přenesená",N303,0)</f>
        <v>0</v>
      </c>
      <c r="BH303" s="104">
        <f>IF(U303="sníž. přenesená",N303,0)</f>
        <v>0</v>
      </c>
      <c r="BI303" s="104">
        <f>IF(U303="nulová",N303,0)</f>
        <v>0</v>
      </c>
      <c r="BJ303" s="21" t="s">
        <v>89</v>
      </c>
      <c r="BK303" s="104">
        <f>ROUND(L303*K303,2)</f>
        <v>0</v>
      </c>
      <c r="BL303" s="21" t="s">
        <v>182</v>
      </c>
      <c r="BM303" s="21" t="s">
        <v>532</v>
      </c>
    </row>
    <row r="304" spans="2:65" s="10" customFormat="1" ht="22.5" customHeight="1">
      <c r="B304" s="165"/>
      <c r="C304" s="166"/>
      <c r="D304" s="166"/>
      <c r="E304" s="167" t="s">
        <v>5</v>
      </c>
      <c r="F304" s="271" t="s">
        <v>24</v>
      </c>
      <c r="G304" s="272"/>
      <c r="H304" s="272"/>
      <c r="I304" s="272"/>
      <c r="J304" s="166"/>
      <c r="K304" s="168">
        <v>2</v>
      </c>
      <c r="L304" s="166"/>
      <c r="M304" s="166"/>
      <c r="N304" s="166"/>
      <c r="O304" s="166"/>
      <c r="P304" s="166"/>
      <c r="Q304" s="166"/>
      <c r="R304" s="169"/>
      <c r="T304" s="170"/>
      <c r="U304" s="166"/>
      <c r="V304" s="166"/>
      <c r="W304" s="166"/>
      <c r="X304" s="166"/>
      <c r="Y304" s="166"/>
      <c r="Z304" s="166"/>
      <c r="AA304" s="171"/>
      <c r="AT304" s="172" t="s">
        <v>185</v>
      </c>
      <c r="AU304" s="172" t="s">
        <v>24</v>
      </c>
      <c r="AV304" s="10" t="s">
        <v>24</v>
      </c>
      <c r="AW304" s="10" t="s">
        <v>41</v>
      </c>
      <c r="AX304" s="10" t="s">
        <v>89</v>
      </c>
      <c r="AY304" s="172" t="s">
        <v>177</v>
      </c>
    </row>
    <row r="305" spans="2:65" s="1" customFormat="1" ht="22.5" customHeight="1">
      <c r="B305" s="129"/>
      <c r="C305" s="197" t="s">
        <v>533</v>
      </c>
      <c r="D305" s="197" t="s">
        <v>330</v>
      </c>
      <c r="E305" s="198" t="s">
        <v>534</v>
      </c>
      <c r="F305" s="288" t="s">
        <v>535</v>
      </c>
      <c r="G305" s="288"/>
      <c r="H305" s="288"/>
      <c r="I305" s="288"/>
      <c r="J305" s="199" t="s">
        <v>396</v>
      </c>
      <c r="K305" s="200">
        <v>2.02</v>
      </c>
      <c r="L305" s="289">
        <v>0</v>
      </c>
      <c r="M305" s="289"/>
      <c r="N305" s="290">
        <f>ROUND(L305*K305,2)</f>
        <v>0</v>
      </c>
      <c r="O305" s="270"/>
      <c r="P305" s="270"/>
      <c r="Q305" s="270"/>
      <c r="R305" s="132"/>
      <c r="T305" s="162" t="s">
        <v>5</v>
      </c>
      <c r="U305" s="48" t="s">
        <v>49</v>
      </c>
      <c r="V305" s="40"/>
      <c r="W305" s="163">
        <f>V305*K305</f>
        <v>0</v>
      </c>
      <c r="X305" s="163">
        <v>7.0000000000000007E-2</v>
      </c>
      <c r="Y305" s="163">
        <f>X305*K305</f>
        <v>0.14140000000000003</v>
      </c>
      <c r="Z305" s="163">
        <v>0</v>
      </c>
      <c r="AA305" s="164">
        <f>Z305*K305</f>
        <v>0</v>
      </c>
      <c r="AR305" s="21" t="s">
        <v>217</v>
      </c>
      <c r="AT305" s="21" t="s">
        <v>330</v>
      </c>
      <c r="AU305" s="21" t="s">
        <v>24</v>
      </c>
      <c r="AY305" s="21" t="s">
        <v>177</v>
      </c>
      <c r="BE305" s="104">
        <f>IF(U305="základní",N305,0)</f>
        <v>0</v>
      </c>
      <c r="BF305" s="104">
        <f>IF(U305="snížená",N305,0)</f>
        <v>0</v>
      </c>
      <c r="BG305" s="104">
        <f>IF(U305="zákl. přenesená",N305,0)</f>
        <v>0</v>
      </c>
      <c r="BH305" s="104">
        <f>IF(U305="sníž. přenesená",N305,0)</f>
        <v>0</v>
      </c>
      <c r="BI305" s="104">
        <f>IF(U305="nulová",N305,0)</f>
        <v>0</v>
      </c>
      <c r="BJ305" s="21" t="s">
        <v>89</v>
      </c>
      <c r="BK305" s="104">
        <f>ROUND(L305*K305,2)</f>
        <v>0</v>
      </c>
      <c r="BL305" s="21" t="s">
        <v>182</v>
      </c>
      <c r="BM305" s="21" t="s">
        <v>536</v>
      </c>
    </row>
    <row r="306" spans="2:65" s="10" customFormat="1" ht="22.5" customHeight="1">
      <c r="B306" s="165"/>
      <c r="C306" s="166"/>
      <c r="D306" s="166"/>
      <c r="E306" s="167" t="s">
        <v>5</v>
      </c>
      <c r="F306" s="271" t="s">
        <v>537</v>
      </c>
      <c r="G306" s="272"/>
      <c r="H306" s="272"/>
      <c r="I306" s="272"/>
      <c r="J306" s="166"/>
      <c r="K306" s="168">
        <v>2.02</v>
      </c>
      <c r="L306" s="166"/>
      <c r="M306" s="166"/>
      <c r="N306" s="166"/>
      <c r="O306" s="166"/>
      <c r="P306" s="166"/>
      <c r="Q306" s="166"/>
      <c r="R306" s="169"/>
      <c r="T306" s="170"/>
      <c r="U306" s="166"/>
      <c r="V306" s="166"/>
      <c r="W306" s="166"/>
      <c r="X306" s="166"/>
      <c r="Y306" s="166"/>
      <c r="Z306" s="166"/>
      <c r="AA306" s="171"/>
      <c r="AT306" s="172" t="s">
        <v>185</v>
      </c>
      <c r="AU306" s="172" t="s">
        <v>24</v>
      </c>
      <c r="AV306" s="10" t="s">
        <v>24</v>
      </c>
      <c r="AW306" s="10" t="s">
        <v>41</v>
      </c>
      <c r="AX306" s="10" t="s">
        <v>89</v>
      </c>
      <c r="AY306" s="172" t="s">
        <v>177</v>
      </c>
    </row>
    <row r="307" spans="2:65" s="1" customFormat="1" ht="22.5" customHeight="1">
      <c r="B307" s="129"/>
      <c r="C307" s="197" t="s">
        <v>538</v>
      </c>
      <c r="D307" s="197" t="s">
        <v>330</v>
      </c>
      <c r="E307" s="198" t="s">
        <v>539</v>
      </c>
      <c r="F307" s="288" t="s">
        <v>540</v>
      </c>
      <c r="G307" s="288"/>
      <c r="H307" s="288"/>
      <c r="I307" s="288"/>
      <c r="J307" s="199" t="s">
        <v>396</v>
      </c>
      <c r="K307" s="200">
        <v>1.01</v>
      </c>
      <c r="L307" s="289">
        <v>0</v>
      </c>
      <c r="M307" s="289"/>
      <c r="N307" s="290">
        <f>ROUND(L307*K307,2)</f>
        <v>0</v>
      </c>
      <c r="O307" s="270"/>
      <c r="P307" s="270"/>
      <c r="Q307" s="270"/>
      <c r="R307" s="132"/>
      <c r="T307" s="162" t="s">
        <v>5</v>
      </c>
      <c r="U307" s="48" t="s">
        <v>49</v>
      </c>
      <c r="V307" s="40"/>
      <c r="W307" s="163">
        <f>V307*K307</f>
        <v>0</v>
      </c>
      <c r="X307" s="163">
        <v>7.5999999999999998E-2</v>
      </c>
      <c r="Y307" s="163">
        <f>X307*K307</f>
        <v>7.6759999999999995E-2</v>
      </c>
      <c r="Z307" s="163">
        <v>0</v>
      </c>
      <c r="AA307" s="164">
        <f>Z307*K307</f>
        <v>0</v>
      </c>
      <c r="AR307" s="21" t="s">
        <v>217</v>
      </c>
      <c r="AT307" s="21" t="s">
        <v>330</v>
      </c>
      <c r="AU307" s="21" t="s">
        <v>24</v>
      </c>
      <c r="AY307" s="21" t="s">
        <v>177</v>
      </c>
      <c r="BE307" s="104">
        <f>IF(U307="základní",N307,0)</f>
        <v>0</v>
      </c>
      <c r="BF307" s="104">
        <f>IF(U307="snížená",N307,0)</f>
        <v>0</v>
      </c>
      <c r="BG307" s="104">
        <f>IF(U307="zákl. přenesená",N307,0)</f>
        <v>0</v>
      </c>
      <c r="BH307" s="104">
        <f>IF(U307="sníž. přenesená",N307,0)</f>
        <v>0</v>
      </c>
      <c r="BI307" s="104">
        <f>IF(U307="nulová",N307,0)</f>
        <v>0</v>
      </c>
      <c r="BJ307" s="21" t="s">
        <v>89</v>
      </c>
      <c r="BK307" s="104">
        <f>ROUND(L307*K307,2)</f>
        <v>0</v>
      </c>
      <c r="BL307" s="21" t="s">
        <v>182</v>
      </c>
      <c r="BM307" s="21" t="s">
        <v>541</v>
      </c>
    </row>
    <row r="308" spans="2:65" s="10" customFormat="1" ht="22.5" customHeight="1">
      <c r="B308" s="165"/>
      <c r="C308" s="166"/>
      <c r="D308" s="166"/>
      <c r="E308" s="167" t="s">
        <v>5</v>
      </c>
      <c r="F308" s="271" t="s">
        <v>542</v>
      </c>
      <c r="G308" s="272"/>
      <c r="H308" s="272"/>
      <c r="I308" s="272"/>
      <c r="J308" s="166"/>
      <c r="K308" s="168">
        <v>1.01</v>
      </c>
      <c r="L308" s="166"/>
      <c r="M308" s="166"/>
      <c r="N308" s="166"/>
      <c r="O308" s="166"/>
      <c r="P308" s="166"/>
      <c r="Q308" s="166"/>
      <c r="R308" s="169"/>
      <c r="T308" s="170"/>
      <c r="U308" s="166"/>
      <c r="V308" s="166"/>
      <c r="W308" s="166"/>
      <c r="X308" s="166"/>
      <c r="Y308" s="166"/>
      <c r="Z308" s="166"/>
      <c r="AA308" s="171"/>
      <c r="AT308" s="172" t="s">
        <v>185</v>
      </c>
      <c r="AU308" s="172" t="s">
        <v>24</v>
      </c>
      <c r="AV308" s="10" t="s">
        <v>24</v>
      </c>
      <c r="AW308" s="10" t="s">
        <v>41</v>
      </c>
      <c r="AX308" s="10" t="s">
        <v>89</v>
      </c>
      <c r="AY308" s="172" t="s">
        <v>177</v>
      </c>
    </row>
    <row r="309" spans="2:65" s="1" customFormat="1" ht="22.5" customHeight="1">
      <c r="B309" s="129"/>
      <c r="C309" s="197" t="s">
        <v>543</v>
      </c>
      <c r="D309" s="197" t="s">
        <v>330</v>
      </c>
      <c r="E309" s="198" t="s">
        <v>544</v>
      </c>
      <c r="F309" s="288" t="s">
        <v>545</v>
      </c>
      <c r="G309" s="288"/>
      <c r="H309" s="288"/>
      <c r="I309" s="288"/>
      <c r="J309" s="199" t="s">
        <v>396</v>
      </c>
      <c r="K309" s="200">
        <v>1.01</v>
      </c>
      <c r="L309" s="289">
        <v>0</v>
      </c>
      <c r="M309" s="289"/>
      <c r="N309" s="290">
        <f>ROUND(L309*K309,2)</f>
        <v>0</v>
      </c>
      <c r="O309" s="270"/>
      <c r="P309" s="270"/>
      <c r="Q309" s="270"/>
      <c r="R309" s="132"/>
      <c r="T309" s="162" t="s">
        <v>5</v>
      </c>
      <c r="U309" s="48" t="s">
        <v>49</v>
      </c>
      <c r="V309" s="40"/>
      <c r="W309" s="163">
        <f>V309*K309</f>
        <v>0</v>
      </c>
      <c r="X309" s="163">
        <v>0.155</v>
      </c>
      <c r="Y309" s="163">
        <f>X309*K309</f>
        <v>0.15654999999999999</v>
      </c>
      <c r="Z309" s="163">
        <v>0</v>
      </c>
      <c r="AA309" s="164">
        <f>Z309*K309</f>
        <v>0</v>
      </c>
      <c r="AR309" s="21" t="s">
        <v>217</v>
      </c>
      <c r="AT309" s="21" t="s">
        <v>330</v>
      </c>
      <c r="AU309" s="21" t="s">
        <v>24</v>
      </c>
      <c r="AY309" s="21" t="s">
        <v>177</v>
      </c>
      <c r="BE309" s="104">
        <f>IF(U309="základní",N309,0)</f>
        <v>0</v>
      </c>
      <c r="BF309" s="104">
        <f>IF(U309="snížená",N309,0)</f>
        <v>0</v>
      </c>
      <c r="BG309" s="104">
        <f>IF(U309="zákl. přenesená",N309,0)</f>
        <v>0</v>
      </c>
      <c r="BH309" s="104">
        <f>IF(U309="sníž. přenesená",N309,0)</f>
        <v>0</v>
      </c>
      <c r="BI309" s="104">
        <f>IF(U309="nulová",N309,0)</f>
        <v>0</v>
      </c>
      <c r="BJ309" s="21" t="s">
        <v>89</v>
      </c>
      <c r="BK309" s="104">
        <f>ROUND(L309*K309,2)</f>
        <v>0</v>
      </c>
      <c r="BL309" s="21" t="s">
        <v>182</v>
      </c>
      <c r="BM309" s="21" t="s">
        <v>546</v>
      </c>
    </row>
    <row r="310" spans="2:65" s="10" customFormat="1" ht="22.5" customHeight="1">
      <c r="B310" s="165"/>
      <c r="C310" s="166"/>
      <c r="D310" s="166"/>
      <c r="E310" s="167" t="s">
        <v>5</v>
      </c>
      <c r="F310" s="271" t="s">
        <v>547</v>
      </c>
      <c r="G310" s="272"/>
      <c r="H310" s="272"/>
      <c r="I310" s="272"/>
      <c r="J310" s="166"/>
      <c r="K310" s="168">
        <v>1.01</v>
      </c>
      <c r="L310" s="166"/>
      <c r="M310" s="166"/>
      <c r="N310" s="166"/>
      <c r="O310" s="166"/>
      <c r="P310" s="166"/>
      <c r="Q310" s="166"/>
      <c r="R310" s="169"/>
      <c r="T310" s="170"/>
      <c r="U310" s="166"/>
      <c r="V310" s="166"/>
      <c r="W310" s="166"/>
      <c r="X310" s="166"/>
      <c r="Y310" s="166"/>
      <c r="Z310" s="166"/>
      <c r="AA310" s="171"/>
      <c r="AT310" s="172" t="s">
        <v>185</v>
      </c>
      <c r="AU310" s="172" t="s">
        <v>24</v>
      </c>
      <c r="AV310" s="10" t="s">
        <v>24</v>
      </c>
      <c r="AW310" s="10" t="s">
        <v>41</v>
      </c>
      <c r="AX310" s="10" t="s">
        <v>89</v>
      </c>
      <c r="AY310" s="172" t="s">
        <v>177</v>
      </c>
    </row>
    <row r="311" spans="2:65" s="1" customFormat="1" ht="22.5" customHeight="1">
      <c r="B311" s="129"/>
      <c r="C311" s="197" t="s">
        <v>548</v>
      </c>
      <c r="D311" s="197" t="s">
        <v>330</v>
      </c>
      <c r="E311" s="198" t="s">
        <v>549</v>
      </c>
      <c r="F311" s="288" t="s">
        <v>550</v>
      </c>
      <c r="G311" s="288"/>
      <c r="H311" s="288"/>
      <c r="I311" s="288"/>
      <c r="J311" s="199" t="s">
        <v>396</v>
      </c>
      <c r="K311" s="200">
        <v>2.02</v>
      </c>
      <c r="L311" s="289">
        <v>0</v>
      </c>
      <c r="M311" s="289"/>
      <c r="N311" s="290">
        <f>ROUND(L311*K311,2)</f>
        <v>0</v>
      </c>
      <c r="O311" s="270"/>
      <c r="P311" s="270"/>
      <c r="Q311" s="270"/>
      <c r="R311" s="132"/>
      <c r="T311" s="162" t="s">
        <v>5</v>
      </c>
      <c r="U311" s="48" t="s">
        <v>49</v>
      </c>
      <c r="V311" s="40"/>
      <c r="W311" s="163">
        <f>V311*K311</f>
        <v>0</v>
      </c>
      <c r="X311" s="163">
        <v>0.17</v>
      </c>
      <c r="Y311" s="163">
        <f>X311*K311</f>
        <v>0.34340000000000004</v>
      </c>
      <c r="Z311" s="163">
        <v>0</v>
      </c>
      <c r="AA311" s="164">
        <f>Z311*K311</f>
        <v>0</v>
      </c>
      <c r="AR311" s="21" t="s">
        <v>217</v>
      </c>
      <c r="AT311" s="21" t="s">
        <v>330</v>
      </c>
      <c r="AU311" s="21" t="s">
        <v>24</v>
      </c>
      <c r="AY311" s="21" t="s">
        <v>177</v>
      </c>
      <c r="BE311" s="104">
        <f>IF(U311="základní",N311,0)</f>
        <v>0</v>
      </c>
      <c r="BF311" s="104">
        <f>IF(U311="snížená",N311,0)</f>
        <v>0</v>
      </c>
      <c r="BG311" s="104">
        <f>IF(U311="zákl. přenesená",N311,0)</f>
        <v>0</v>
      </c>
      <c r="BH311" s="104">
        <f>IF(U311="sníž. přenesená",N311,0)</f>
        <v>0</v>
      </c>
      <c r="BI311" s="104">
        <f>IF(U311="nulová",N311,0)</f>
        <v>0</v>
      </c>
      <c r="BJ311" s="21" t="s">
        <v>89</v>
      </c>
      <c r="BK311" s="104">
        <f>ROUND(L311*K311,2)</f>
        <v>0</v>
      </c>
      <c r="BL311" s="21" t="s">
        <v>182</v>
      </c>
      <c r="BM311" s="21" t="s">
        <v>551</v>
      </c>
    </row>
    <row r="312" spans="2:65" s="10" customFormat="1" ht="22.5" customHeight="1">
      <c r="B312" s="165"/>
      <c r="C312" s="166"/>
      <c r="D312" s="166"/>
      <c r="E312" s="167" t="s">
        <v>5</v>
      </c>
      <c r="F312" s="271" t="s">
        <v>552</v>
      </c>
      <c r="G312" s="272"/>
      <c r="H312" s="272"/>
      <c r="I312" s="272"/>
      <c r="J312" s="166"/>
      <c r="K312" s="168">
        <v>2.02</v>
      </c>
      <c r="L312" s="166"/>
      <c r="M312" s="166"/>
      <c r="N312" s="166"/>
      <c r="O312" s="166"/>
      <c r="P312" s="166"/>
      <c r="Q312" s="166"/>
      <c r="R312" s="169"/>
      <c r="T312" s="170"/>
      <c r="U312" s="166"/>
      <c r="V312" s="166"/>
      <c r="W312" s="166"/>
      <c r="X312" s="166"/>
      <c r="Y312" s="166"/>
      <c r="Z312" s="166"/>
      <c r="AA312" s="171"/>
      <c r="AT312" s="172" t="s">
        <v>185</v>
      </c>
      <c r="AU312" s="172" t="s">
        <v>24</v>
      </c>
      <c r="AV312" s="10" t="s">
        <v>24</v>
      </c>
      <c r="AW312" s="10" t="s">
        <v>41</v>
      </c>
      <c r="AX312" s="10" t="s">
        <v>89</v>
      </c>
      <c r="AY312" s="172" t="s">
        <v>177</v>
      </c>
    </row>
    <row r="313" spans="2:65" s="1" customFormat="1" ht="22.5" customHeight="1">
      <c r="B313" s="129"/>
      <c r="C313" s="197" t="s">
        <v>553</v>
      </c>
      <c r="D313" s="197" t="s">
        <v>330</v>
      </c>
      <c r="E313" s="198" t="s">
        <v>554</v>
      </c>
      <c r="F313" s="288" t="s">
        <v>555</v>
      </c>
      <c r="G313" s="288"/>
      <c r="H313" s="288"/>
      <c r="I313" s="288"/>
      <c r="J313" s="199" t="s">
        <v>396</v>
      </c>
      <c r="K313" s="200">
        <v>2.02</v>
      </c>
      <c r="L313" s="289">
        <v>0</v>
      </c>
      <c r="M313" s="289"/>
      <c r="N313" s="290">
        <f>ROUND(L313*K313,2)</f>
        <v>0</v>
      </c>
      <c r="O313" s="270"/>
      <c r="P313" s="270"/>
      <c r="Q313" s="270"/>
      <c r="R313" s="132"/>
      <c r="T313" s="162" t="s">
        <v>5</v>
      </c>
      <c r="U313" s="48" t="s">
        <v>49</v>
      </c>
      <c r="V313" s="40"/>
      <c r="W313" s="163">
        <f>V313*K313</f>
        <v>0</v>
      </c>
      <c r="X313" s="163">
        <v>0.1</v>
      </c>
      <c r="Y313" s="163">
        <f>X313*K313</f>
        <v>0.20200000000000001</v>
      </c>
      <c r="Z313" s="163">
        <v>0</v>
      </c>
      <c r="AA313" s="164">
        <f>Z313*K313</f>
        <v>0</v>
      </c>
      <c r="AR313" s="21" t="s">
        <v>217</v>
      </c>
      <c r="AT313" s="21" t="s">
        <v>330</v>
      </c>
      <c r="AU313" s="21" t="s">
        <v>24</v>
      </c>
      <c r="AY313" s="21" t="s">
        <v>177</v>
      </c>
      <c r="BE313" s="104">
        <f>IF(U313="základní",N313,0)</f>
        <v>0</v>
      </c>
      <c r="BF313" s="104">
        <f>IF(U313="snížená",N313,0)</f>
        <v>0</v>
      </c>
      <c r="BG313" s="104">
        <f>IF(U313="zákl. přenesená",N313,0)</f>
        <v>0</v>
      </c>
      <c r="BH313" s="104">
        <f>IF(U313="sníž. přenesená",N313,0)</f>
        <v>0</v>
      </c>
      <c r="BI313" s="104">
        <f>IF(U313="nulová",N313,0)</f>
        <v>0</v>
      </c>
      <c r="BJ313" s="21" t="s">
        <v>89</v>
      </c>
      <c r="BK313" s="104">
        <f>ROUND(L313*K313,2)</f>
        <v>0</v>
      </c>
      <c r="BL313" s="21" t="s">
        <v>182</v>
      </c>
      <c r="BM313" s="21" t="s">
        <v>556</v>
      </c>
    </row>
    <row r="314" spans="2:65" s="10" customFormat="1" ht="22.5" customHeight="1">
      <c r="B314" s="165"/>
      <c r="C314" s="166"/>
      <c r="D314" s="166"/>
      <c r="E314" s="167" t="s">
        <v>5</v>
      </c>
      <c r="F314" s="271" t="s">
        <v>557</v>
      </c>
      <c r="G314" s="272"/>
      <c r="H314" s="272"/>
      <c r="I314" s="272"/>
      <c r="J314" s="166"/>
      <c r="K314" s="168">
        <v>2.02</v>
      </c>
      <c r="L314" s="166"/>
      <c r="M314" s="166"/>
      <c r="N314" s="166"/>
      <c r="O314" s="166"/>
      <c r="P314" s="166"/>
      <c r="Q314" s="166"/>
      <c r="R314" s="169"/>
      <c r="T314" s="170"/>
      <c r="U314" s="166"/>
      <c r="V314" s="166"/>
      <c r="W314" s="166"/>
      <c r="X314" s="166"/>
      <c r="Y314" s="166"/>
      <c r="Z314" s="166"/>
      <c r="AA314" s="171"/>
      <c r="AT314" s="172" t="s">
        <v>185</v>
      </c>
      <c r="AU314" s="172" t="s">
        <v>24</v>
      </c>
      <c r="AV314" s="10" t="s">
        <v>24</v>
      </c>
      <c r="AW314" s="10" t="s">
        <v>41</v>
      </c>
      <c r="AX314" s="10" t="s">
        <v>89</v>
      </c>
      <c r="AY314" s="172" t="s">
        <v>177</v>
      </c>
    </row>
    <row r="315" spans="2:65" s="1" customFormat="1" ht="44.25" customHeight="1">
      <c r="B315" s="129"/>
      <c r="C315" s="158" t="s">
        <v>558</v>
      </c>
      <c r="D315" s="158" t="s">
        <v>178</v>
      </c>
      <c r="E315" s="159" t="s">
        <v>559</v>
      </c>
      <c r="F315" s="276" t="s">
        <v>560</v>
      </c>
      <c r="G315" s="276"/>
      <c r="H315" s="276"/>
      <c r="I315" s="276"/>
      <c r="J315" s="160" t="s">
        <v>561</v>
      </c>
      <c r="K315" s="161">
        <v>1</v>
      </c>
      <c r="L315" s="277">
        <v>0</v>
      </c>
      <c r="M315" s="277"/>
      <c r="N315" s="270">
        <f>ROUND(L315*K315,2)</f>
        <v>0</v>
      </c>
      <c r="O315" s="270"/>
      <c r="P315" s="270"/>
      <c r="Q315" s="270"/>
      <c r="R315" s="132"/>
      <c r="T315" s="162" t="s">
        <v>5</v>
      </c>
      <c r="U315" s="48" t="s">
        <v>49</v>
      </c>
      <c r="V315" s="40"/>
      <c r="W315" s="163">
        <f>V315*K315</f>
        <v>0</v>
      </c>
      <c r="X315" s="163">
        <v>21.108280000000001</v>
      </c>
      <c r="Y315" s="163">
        <f>X315*K315</f>
        <v>21.108280000000001</v>
      </c>
      <c r="Z315" s="163">
        <v>0</v>
      </c>
      <c r="AA315" s="164">
        <f>Z315*K315</f>
        <v>0</v>
      </c>
      <c r="AR315" s="21" t="s">
        <v>182</v>
      </c>
      <c r="AT315" s="21" t="s">
        <v>178</v>
      </c>
      <c r="AU315" s="21" t="s">
        <v>24</v>
      </c>
      <c r="AY315" s="21" t="s">
        <v>177</v>
      </c>
      <c r="BE315" s="104">
        <f>IF(U315="základní",N315,0)</f>
        <v>0</v>
      </c>
      <c r="BF315" s="104">
        <f>IF(U315="snížená",N315,0)</f>
        <v>0</v>
      </c>
      <c r="BG315" s="104">
        <f>IF(U315="zákl. přenesená",N315,0)</f>
        <v>0</v>
      </c>
      <c r="BH315" s="104">
        <f>IF(U315="sníž. přenesená",N315,0)</f>
        <v>0</v>
      </c>
      <c r="BI315" s="104">
        <f>IF(U315="nulová",N315,0)</f>
        <v>0</v>
      </c>
      <c r="BJ315" s="21" t="s">
        <v>89</v>
      </c>
      <c r="BK315" s="104">
        <f>ROUND(L315*K315,2)</f>
        <v>0</v>
      </c>
      <c r="BL315" s="21" t="s">
        <v>182</v>
      </c>
      <c r="BM315" s="21" t="s">
        <v>562</v>
      </c>
    </row>
    <row r="316" spans="2:65" s="10" customFormat="1" ht="22.5" customHeight="1">
      <c r="B316" s="165"/>
      <c r="C316" s="166"/>
      <c r="D316" s="166"/>
      <c r="E316" s="167" t="s">
        <v>5</v>
      </c>
      <c r="F316" s="271" t="s">
        <v>89</v>
      </c>
      <c r="G316" s="272"/>
      <c r="H316" s="272"/>
      <c r="I316" s="272"/>
      <c r="J316" s="166"/>
      <c r="K316" s="168">
        <v>1</v>
      </c>
      <c r="L316" s="166"/>
      <c r="M316" s="166"/>
      <c r="N316" s="166"/>
      <c r="O316" s="166"/>
      <c r="P316" s="166"/>
      <c r="Q316" s="166"/>
      <c r="R316" s="169"/>
      <c r="T316" s="170"/>
      <c r="U316" s="166"/>
      <c r="V316" s="166"/>
      <c r="W316" s="166"/>
      <c r="X316" s="166"/>
      <c r="Y316" s="166"/>
      <c r="Z316" s="166"/>
      <c r="AA316" s="171"/>
      <c r="AT316" s="172" t="s">
        <v>185</v>
      </c>
      <c r="AU316" s="172" t="s">
        <v>24</v>
      </c>
      <c r="AV316" s="10" t="s">
        <v>24</v>
      </c>
      <c r="AW316" s="10" t="s">
        <v>41</v>
      </c>
      <c r="AX316" s="10" t="s">
        <v>89</v>
      </c>
      <c r="AY316" s="172" t="s">
        <v>177</v>
      </c>
    </row>
    <row r="317" spans="2:65" s="11" customFormat="1" ht="31.5" customHeight="1">
      <c r="B317" s="173"/>
      <c r="C317" s="174"/>
      <c r="D317" s="174"/>
      <c r="E317" s="175" t="s">
        <v>5</v>
      </c>
      <c r="F317" s="286" t="s">
        <v>563</v>
      </c>
      <c r="G317" s="287"/>
      <c r="H317" s="287"/>
      <c r="I317" s="287"/>
      <c r="J317" s="174"/>
      <c r="K317" s="176" t="s">
        <v>5</v>
      </c>
      <c r="L317" s="174"/>
      <c r="M317" s="174"/>
      <c r="N317" s="174"/>
      <c r="O317" s="174"/>
      <c r="P317" s="174"/>
      <c r="Q317" s="174"/>
      <c r="R317" s="177"/>
      <c r="T317" s="178"/>
      <c r="U317" s="174"/>
      <c r="V317" s="174"/>
      <c r="W317" s="174"/>
      <c r="X317" s="174"/>
      <c r="Y317" s="174"/>
      <c r="Z317" s="174"/>
      <c r="AA317" s="179"/>
      <c r="AT317" s="180" t="s">
        <v>185</v>
      </c>
      <c r="AU317" s="180" t="s">
        <v>24</v>
      </c>
      <c r="AV317" s="11" t="s">
        <v>89</v>
      </c>
      <c r="AW317" s="11" t="s">
        <v>41</v>
      </c>
      <c r="AX317" s="11" t="s">
        <v>84</v>
      </c>
      <c r="AY317" s="180" t="s">
        <v>177</v>
      </c>
    </row>
    <row r="318" spans="2:65" s="11" customFormat="1" ht="31.5" customHeight="1">
      <c r="B318" s="173"/>
      <c r="C318" s="174"/>
      <c r="D318" s="174"/>
      <c r="E318" s="175" t="s">
        <v>5</v>
      </c>
      <c r="F318" s="286" t="s">
        <v>564</v>
      </c>
      <c r="G318" s="287"/>
      <c r="H318" s="287"/>
      <c r="I318" s="287"/>
      <c r="J318" s="174"/>
      <c r="K318" s="176" t="s">
        <v>5</v>
      </c>
      <c r="L318" s="174"/>
      <c r="M318" s="174"/>
      <c r="N318" s="174"/>
      <c r="O318" s="174"/>
      <c r="P318" s="174"/>
      <c r="Q318" s="174"/>
      <c r="R318" s="177"/>
      <c r="T318" s="178"/>
      <c r="U318" s="174"/>
      <c r="V318" s="174"/>
      <c r="W318" s="174"/>
      <c r="X318" s="174"/>
      <c r="Y318" s="174"/>
      <c r="Z318" s="174"/>
      <c r="AA318" s="179"/>
      <c r="AT318" s="180" t="s">
        <v>185</v>
      </c>
      <c r="AU318" s="180" t="s">
        <v>24</v>
      </c>
      <c r="AV318" s="11" t="s">
        <v>89</v>
      </c>
      <c r="AW318" s="11" t="s">
        <v>41</v>
      </c>
      <c r="AX318" s="11" t="s">
        <v>84</v>
      </c>
      <c r="AY318" s="180" t="s">
        <v>177</v>
      </c>
    </row>
    <row r="319" spans="2:65" s="11" customFormat="1" ht="31.5" customHeight="1">
      <c r="B319" s="173"/>
      <c r="C319" s="174"/>
      <c r="D319" s="174"/>
      <c r="E319" s="175" t="s">
        <v>5</v>
      </c>
      <c r="F319" s="286" t="s">
        <v>565</v>
      </c>
      <c r="G319" s="287"/>
      <c r="H319" s="287"/>
      <c r="I319" s="287"/>
      <c r="J319" s="174"/>
      <c r="K319" s="176" t="s">
        <v>5</v>
      </c>
      <c r="L319" s="174"/>
      <c r="M319" s="174"/>
      <c r="N319" s="174"/>
      <c r="O319" s="174"/>
      <c r="P319" s="174"/>
      <c r="Q319" s="174"/>
      <c r="R319" s="177"/>
      <c r="T319" s="178"/>
      <c r="U319" s="174"/>
      <c r="V319" s="174"/>
      <c r="W319" s="174"/>
      <c r="X319" s="174"/>
      <c r="Y319" s="174"/>
      <c r="Z319" s="174"/>
      <c r="AA319" s="179"/>
      <c r="AT319" s="180" t="s">
        <v>185</v>
      </c>
      <c r="AU319" s="180" t="s">
        <v>24</v>
      </c>
      <c r="AV319" s="11" t="s">
        <v>89</v>
      </c>
      <c r="AW319" s="11" t="s">
        <v>41</v>
      </c>
      <c r="AX319" s="11" t="s">
        <v>84</v>
      </c>
      <c r="AY319" s="180" t="s">
        <v>177</v>
      </c>
    </row>
    <row r="320" spans="2:65" s="1" customFormat="1" ht="22.5" customHeight="1">
      <c r="B320" s="129"/>
      <c r="C320" s="158" t="s">
        <v>566</v>
      </c>
      <c r="D320" s="158" t="s">
        <v>178</v>
      </c>
      <c r="E320" s="159" t="s">
        <v>567</v>
      </c>
      <c r="F320" s="276" t="s">
        <v>568</v>
      </c>
      <c r="G320" s="276"/>
      <c r="H320" s="276"/>
      <c r="I320" s="276"/>
      <c r="J320" s="160" t="s">
        <v>390</v>
      </c>
      <c r="K320" s="161">
        <v>1.1579999999999999</v>
      </c>
      <c r="L320" s="277">
        <v>0</v>
      </c>
      <c r="M320" s="277"/>
      <c r="N320" s="270">
        <f>ROUND(L320*K320,2)</f>
        <v>0</v>
      </c>
      <c r="O320" s="270"/>
      <c r="P320" s="270"/>
      <c r="Q320" s="270"/>
      <c r="R320" s="132"/>
      <c r="T320" s="162" t="s">
        <v>5</v>
      </c>
      <c r="U320" s="48" t="s">
        <v>49</v>
      </c>
      <c r="V320" s="40"/>
      <c r="W320" s="163">
        <f>V320*K320</f>
        <v>0</v>
      </c>
      <c r="X320" s="163">
        <v>8.0999999999999996E-3</v>
      </c>
      <c r="Y320" s="163">
        <f>X320*K320</f>
        <v>9.3797999999999989E-3</v>
      </c>
      <c r="Z320" s="163">
        <v>0</v>
      </c>
      <c r="AA320" s="164">
        <f>Z320*K320</f>
        <v>0</v>
      </c>
      <c r="AR320" s="21" t="s">
        <v>182</v>
      </c>
      <c r="AT320" s="21" t="s">
        <v>178</v>
      </c>
      <c r="AU320" s="21" t="s">
        <v>24</v>
      </c>
      <c r="AY320" s="21" t="s">
        <v>177</v>
      </c>
      <c r="BE320" s="104">
        <f>IF(U320="základní",N320,0)</f>
        <v>0</v>
      </c>
      <c r="BF320" s="104">
        <f>IF(U320="snížená",N320,0)</f>
        <v>0</v>
      </c>
      <c r="BG320" s="104">
        <f>IF(U320="zákl. přenesená",N320,0)</f>
        <v>0</v>
      </c>
      <c r="BH320" s="104">
        <f>IF(U320="sníž. přenesená",N320,0)</f>
        <v>0</v>
      </c>
      <c r="BI320" s="104">
        <f>IF(U320="nulová",N320,0)</f>
        <v>0</v>
      </c>
      <c r="BJ320" s="21" t="s">
        <v>89</v>
      </c>
      <c r="BK320" s="104">
        <f>ROUND(L320*K320,2)</f>
        <v>0</v>
      </c>
      <c r="BL320" s="21" t="s">
        <v>182</v>
      </c>
      <c r="BM320" s="21" t="s">
        <v>569</v>
      </c>
    </row>
    <row r="321" spans="2:65" s="1" customFormat="1" ht="31.5" customHeight="1">
      <c r="B321" s="129"/>
      <c r="C321" s="158" t="s">
        <v>570</v>
      </c>
      <c r="D321" s="158" t="s">
        <v>178</v>
      </c>
      <c r="E321" s="159" t="s">
        <v>571</v>
      </c>
      <c r="F321" s="276" t="s">
        <v>572</v>
      </c>
      <c r="G321" s="276"/>
      <c r="H321" s="276"/>
      <c r="I321" s="276"/>
      <c r="J321" s="160" t="s">
        <v>390</v>
      </c>
      <c r="K321" s="161">
        <v>2</v>
      </c>
      <c r="L321" s="277">
        <v>0</v>
      </c>
      <c r="M321" s="277"/>
      <c r="N321" s="270">
        <f>ROUND(L321*K321,2)</f>
        <v>0</v>
      </c>
      <c r="O321" s="270"/>
      <c r="P321" s="270"/>
      <c r="Q321" s="270"/>
      <c r="R321" s="132"/>
      <c r="T321" s="162" t="s">
        <v>5</v>
      </c>
      <c r="U321" s="48" t="s">
        <v>49</v>
      </c>
      <c r="V321" s="40"/>
      <c r="W321" s="163">
        <f>V321*K321</f>
        <v>0</v>
      </c>
      <c r="X321" s="163">
        <v>7.0200000000000002E-3</v>
      </c>
      <c r="Y321" s="163">
        <f>X321*K321</f>
        <v>1.404E-2</v>
      </c>
      <c r="Z321" s="163">
        <v>0</v>
      </c>
      <c r="AA321" s="164">
        <f>Z321*K321</f>
        <v>0</v>
      </c>
      <c r="AR321" s="21" t="s">
        <v>182</v>
      </c>
      <c r="AT321" s="21" t="s">
        <v>178</v>
      </c>
      <c r="AU321" s="21" t="s">
        <v>24</v>
      </c>
      <c r="AY321" s="21" t="s">
        <v>177</v>
      </c>
      <c r="BE321" s="104">
        <f>IF(U321="základní",N321,0)</f>
        <v>0</v>
      </c>
      <c r="BF321" s="104">
        <f>IF(U321="snížená",N321,0)</f>
        <v>0</v>
      </c>
      <c r="BG321" s="104">
        <f>IF(U321="zákl. přenesená",N321,0)</f>
        <v>0</v>
      </c>
      <c r="BH321" s="104">
        <f>IF(U321="sníž. přenesená",N321,0)</f>
        <v>0</v>
      </c>
      <c r="BI321" s="104">
        <f>IF(U321="nulová",N321,0)</f>
        <v>0</v>
      </c>
      <c r="BJ321" s="21" t="s">
        <v>89</v>
      </c>
      <c r="BK321" s="104">
        <f>ROUND(L321*K321,2)</f>
        <v>0</v>
      </c>
      <c r="BL321" s="21" t="s">
        <v>182</v>
      </c>
      <c r="BM321" s="21" t="s">
        <v>573</v>
      </c>
    </row>
    <row r="322" spans="2:65" s="10" customFormat="1" ht="22.5" customHeight="1">
      <c r="B322" s="165"/>
      <c r="C322" s="166"/>
      <c r="D322" s="166"/>
      <c r="E322" s="167" t="s">
        <v>5</v>
      </c>
      <c r="F322" s="271" t="s">
        <v>24</v>
      </c>
      <c r="G322" s="272"/>
      <c r="H322" s="272"/>
      <c r="I322" s="272"/>
      <c r="J322" s="166"/>
      <c r="K322" s="168">
        <v>2</v>
      </c>
      <c r="L322" s="166"/>
      <c r="M322" s="166"/>
      <c r="N322" s="166"/>
      <c r="O322" s="166"/>
      <c r="P322" s="166"/>
      <c r="Q322" s="166"/>
      <c r="R322" s="169"/>
      <c r="T322" s="170"/>
      <c r="U322" s="166"/>
      <c r="V322" s="166"/>
      <c r="W322" s="166"/>
      <c r="X322" s="166"/>
      <c r="Y322" s="166"/>
      <c r="Z322" s="166"/>
      <c r="AA322" s="171"/>
      <c r="AT322" s="172" t="s">
        <v>185</v>
      </c>
      <c r="AU322" s="172" t="s">
        <v>24</v>
      </c>
      <c r="AV322" s="10" t="s">
        <v>24</v>
      </c>
      <c r="AW322" s="10" t="s">
        <v>41</v>
      </c>
      <c r="AX322" s="10" t="s">
        <v>89</v>
      </c>
      <c r="AY322" s="172" t="s">
        <v>177</v>
      </c>
    </row>
    <row r="323" spans="2:65" s="1" customFormat="1" ht="22.5" customHeight="1">
      <c r="B323" s="129"/>
      <c r="C323" s="197" t="s">
        <v>574</v>
      </c>
      <c r="D323" s="197" t="s">
        <v>330</v>
      </c>
      <c r="E323" s="198" t="s">
        <v>575</v>
      </c>
      <c r="F323" s="288" t="s">
        <v>576</v>
      </c>
      <c r="G323" s="288"/>
      <c r="H323" s="288"/>
      <c r="I323" s="288"/>
      <c r="J323" s="199" t="s">
        <v>396</v>
      </c>
      <c r="K323" s="200">
        <v>2</v>
      </c>
      <c r="L323" s="289">
        <v>0</v>
      </c>
      <c r="M323" s="289"/>
      <c r="N323" s="290">
        <f>ROUND(L323*K323,2)</f>
        <v>0</v>
      </c>
      <c r="O323" s="270"/>
      <c r="P323" s="270"/>
      <c r="Q323" s="270"/>
      <c r="R323" s="132"/>
      <c r="T323" s="162" t="s">
        <v>5</v>
      </c>
      <c r="U323" s="48" t="s">
        <v>49</v>
      </c>
      <c r="V323" s="40"/>
      <c r="W323" s="163">
        <f>V323*K323</f>
        <v>0</v>
      </c>
      <c r="X323" s="163">
        <v>0.16500000000000001</v>
      </c>
      <c r="Y323" s="163">
        <f>X323*K323</f>
        <v>0.33</v>
      </c>
      <c r="Z323" s="163">
        <v>0</v>
      </c>
      <c r="AA323" s="164">
        <f>Z323*K323</f>
        <v>0</v>
      </c>
      <c r="AR323" s="21" t="s">
        <v>217</v>
      </c>
      <c r="AT323" s="21" t="s">
        <v>330</v>
      </c>
      <c r="AU323" s="21" t="s">
        <v>24</v>
      </c>
      <c r="AY323" s="21" t="s">
        <v>177</v>
      </c>
      <c r="BE323" s="104">
        <f>IF(U323="základní",N323,0)</f>
        <v>0</v>
      </c>
      <c r="BF323" s="104">
        <f>IF(U323="snížená",N323,0)</f>
        <v>0</v>
      </c>
      <c r="BG323" s="104">
        <f>IF(U323="zákl. přenesená",N323,0)</f>
        <v>0</v>
      </c>
      <c r="BH323" s="104">
        <f>IF(U323="sníž. přenesená",N323,0)</f>
        <v>0</v>
      </c>
      <c r="BI323" s="104">
        <f>IF(U323="nulová",N323,0)</f>
        <v>0</v>
      </c>
      <c r="BJ323" s="21" t="s">
        <v>89</v>
      </c>
      <c r="BK323" s="104">
        <f>ROUND(L323*K323,2)</f>
        <v>0</v>
      </c>
      <c r="BL323" s="21" t="s">
        <v>182</v>
      </c>
      <c r="BM323" s="21" t="s">
        <v>577</v>
      </c>
    </row>
    <row r="324" spans="2:65" s="10" customFormat="1" ht="22.5" customHeight="1">
      <c r="B324" s="165"/>
      <c r="C324" s="166"/>
      <c r="D324" s="166"/>
      <c r="E324" s="167" t="s">
        <v>5</v>
      </c>
      <c r="F324" s="271" t="s">
        <v>578</v>
      </c>
      <c r="G324" s="272"/>
      <c r="H324" s="272"/>
      <c r="I324" s="272"/>
      <c r="J324" s="166"/>
      <c r="K324" s="168">
        <v>2</v>
      </c>
      <c r="L324" s="166"/>
      <c r="M324" s="166"/>
      <c r="N324" s="166"/>
      <c r="O324" s="166"/>
      <c r="P324" s="166"/>
      <c r="Q324" s="166"/>
      <c r="R324" s="169"/>
      <c r="T324" s="170"/>
      <c r="U324" s="166"/>
      <c r="V324" s="166"/>
      <c r="W324" s="166"/>
      <c r="X324" s="166"/>
      <c r="Y324" s="166"/>
      <c r="Z324" s="166"/>
      <c r="AA324" s="171"/>
      <c r="AT324" s="172" t="s">
        <v>185</v>
      </c>
      <c r="AU324" s="172" t="s">
        <v>24</v>
      </c>
      <c r="AV324" s="10" t="s">
        <v>24</v>
      </c>
      <c r="AW324" s="10" t="s">
        <v>41</v>
      </c>
      <c r="AX324" s="10" t="s">
        <v>89</v>
      </c>
      <c r="AY324" s="172" t="s">
        <v>177</v>
      </c>
    </row>
    <row r="325" spans="2:65" s="1" customFormat="1" ht="31.5" customHeight="1">
      <c r="B325" s="129"/>
      <c r="C325" s="158" t="s">
        <v>579</v>
      </c>
      <c r="D325" s="158" t="s">
        <v>178</v>
      </c>
      <c r="E325" s="159" t="s">
        <v>580</v>
      </c>
      <c r="F325" s="276" t="s">
        <v>581</v>
      </c>
      <c r="G325" s="276"/>
      <c r="H325" s="276"/>
      <c r="I325" s="276"/>
      <c r="J325" s="160" t="s">
        <v>390</v>
      </c>
      <c r="K325" s="161">
        <v>2</v>
      </c>
      <c r="L325" s="277">
        <v>0</v>
      </c>
      <c r="M325" s="277"/>
      <c r="N325" s="270">
        <f>ROUND(L325*K325,2)</f>
        <v>0</v>
      </c>
      <c r="O325" s="270"/>
      <c r="P325" s="270"/>
      <c r="Q325" s="270"/>
      <c r="R325" s="132"/>
      <c r="T325" s="162" t="s">
        <v>5</v>
      </c>
      <c r="U325" s="48" t="s">
        <v>49</v>
      </c>
      <c r="V325" s="40"/>
      <c r="W325" s="163">
        <f>V325*K325</f>
        <v>0</v>
      </c>
      <c r="X325" s="163">
        <v>9.3600000000000003E-3</v>
      </c>
      <c r="Y325" s="163">
        <f>X325*K325</f>
        <v>1.8720000000000001E-2</v>
      </c>
      <c r="Z325" s="163">
        <v>0</v>
      </c>
      <c r="AA325" s="164">
        <f>Z325*K325</f>
        <v>0</v>
      </c>
      <c r="AR325" s="21" t="s">
        <v>182</v>
      </c>
      <c r="AT325" s="21" t="s">
        <v>178</v>
      </c>
      <c r="AU325" s="21" t="s">
        <v>24</v>
      </c>
      <c r="AY325" s="21" t="s">
        <v>177</v>
      </c>
      <c r="BE325" s="104">
        <f>IF(U325="základní",N325,0)</f>
        <v>0</v>
      </c>
      <c r="BF325" s="104">
        <f>IF(U325="snížená",N325,0)</f>
        <v>0</v>
      </c>
      <c r="BG325" s="104">
        <f>IF(U325="zákl. přenesená",N325,0)</f>
        <v>0</v>
      </c>
      <c r="BH325" s="104">
        <f>IF(U325="sníž. přenesená",N325,0)</f>
        <v>0</v>
      </c>
      <c r="BI325" s="104">
        <f>IF(U325="nulová",N325,0)</f>
        <v>0</v>
      </c>
      <c r="BJ325" s="21" t="s">
        <v>89</v>
      </c>
      <c r="BK325" s="104">
        <f>ROUND(L325*K325,2)</f>
        <v>0</v>
      </c>
      <c r="BL325" s="21" t="s">
        <v>182</v>
      </c>
      <c r="BM325" s="21" t="s">
        <v>582</v>
      </c>
    </row>
    <row r="326" spans="2:65" s="10" customFormat="1" ht="22.5" customHeight="1">
      <c r="B326" s="165"/>
      <c r="C326" s="166"/>
      <c r="D326" s="166"/>
      <c r="E326" s="167" t="s">
        <v>5</v>
      </c>
      <c r="F326" s="271" t="s">
        <v>24</v>
      </c>
      <c r="G326" s="272"/>
      <c r="H326" s="272"/>
      <c r="I326" s="272"/>
      <c r="J326" s="166"/>
      <c r="K326" s="168">
        <v>2</v>
      </c>
      <c r="L326" s="166"/>
      <c r="M326" s="166"/>
      <c r="N326" s="166"/>
      <c r="O326" s="166"/>
      <c r="P326" s="166"/>
      <c r="Q326" s="166"/>
      <c r="R326" s="169"/>
      <c r="T326" s="170"/>
      <c r="U326" s="166"/>
      <c r="V326" s="166"/>
      <c r="W326" s="166"/>
      <c r="X326" s="166"/>
      <c r="Y326" s="166"/>
      <c r="Z326" s="166"/>
      <c r="AA326" s="171"/>
      <c r="AT326" s="172" t="s">
        <v>185</v>
      </c>
      <c r="AU326" s="172" t="s">
        <v>24</v>
      </c>
      <c r="AV326" s="10" t="s">
        <v>24</v>
      </c>
      <c r="AW326" s="10" t="s">
        <v>41</v>
      </c>
      <c r="AX326" s="10" t="s">
        <v>89</v>
      </c>
      <c r="AY326" s="172" t="s">
        <v>177</v>
      </c>
    </row>
    <row r="327" spans="2:65" s="1" customFormat="1" ht="22.5" customHeight="1">
      <c r="B327" s="129"/>
      <c r="C327" s="197" t="s">
        <v>583</v>
      </c>
      <c r="D327" s="197" t="s">
        <v>330</v>
      </c>
      <c r="E327" s="198" t="s">
        <v>584</v>
      </c>
      <c r="F327" s="288" t="s">
        <v>585</v>
      </c>
      <c r="G327" s="288"/>
      <c r="H327" s="288"/>
      <c r="I327" s="288"/>
      <c r="J327" s="199" t="s">
        <v>396</v>
      </c>
      <c r="K327" s="200">
        <v>2</v>
      </c>
      <c r="L327" s="289">
        <v>0</v>
      </c>
      <c r="M327" s="289"/>
      <c r="N327" s="290">
        <f>ROUND(L327*K327,2)</f>
        <v>0</v>
      </c>
      <c r="O327" s="270"/>
      <c r="P327" s="270"/>
      <c r="Q327" s="270"/>
      <c r="R327" s="132"/>
      <c r="T327" s="162" t="s">
        <v>5</v>
      </c>
      <c r="U327" s="48" t="s">
        <v>49</v>
      </c>
      <c r="V327" s="40"/>
      <c r="W327" s="163">
        <f>V327*K327</f>
        <v>0</v>
      </c>
      <c r="X327" s="163">
        <v>0.108</v>
      </c>
      <c r="Y327" s="163">
        <f>X327*K327</f>
        <v>0.216</v>
      </c>
      <c r="Z327" s="163">
        <v>0</v>
      </c>
      <c r="AA327" s="164">
        <f>Z327*K327</f>
        <v>0</v>
      </c>
      <c r="AR327" s="21" t="s">
        <v>217</v>
      </c>
      <c r="AT327" s="21" t="s">
        <v>330</v>
      </c>
      <c r="AU327" s="21" t="s">
        <v>24</v>
      </c>
      <c r="AY327" s="21" t="s">
        <v>177</v>
      </c>
      <c r="BE327" s="104">
        <f>IF(U327="základní",N327,0)</f>
        <v>0</v>
      </c>
      <c r="BF327" s="104">
        <f>IF(U327="snížená",N327,0)</f>
        <v>0</v>
      </c>
      <c r="BG327" s="104">
        <f>IF(U327="zákl. přenesená",N327,0)</f>
        <v>0</v>
      </c>
      <c r="BH327" s="104">
        <f>IF(U327="sníž. přenesená",N327,0)</f>
        <v>0</v>
      </c>
      <c r="BI327" s="104">
        <f>IF(U327="nulová",N327,0)</f>
        <v>0</v>
      </c>
      <c r="BJ327" s="21" t="s">
        <v>89</v>
      </c>
      <c r="BK327" s="104">
        <f>ROUND(L327*K327,2)</f>
        <v>0</v>
      </c>
      <c r="BL327" s="21" t="s">
        <v>182</v>
      </c>
      <c r="BM327" s="21" t="s">
        <v>586</v>
      </c>
    </row>
    <row r="328" spans="2:65" s="10" customFormat="1" ht="22.5" customHeight="1">
      <c r="B328" s="165"/>
      <c r="C328" s="166"/>
      <c r="D328" s="166"/>
      <c r="E328" s="167" t="s">
        <v>5</v>
      </c>
      <c r="F328" s="271" t="s">
        <v>587</v>
      </c>
      <c r="G328" s="272"/>
      <c r="H328" s="272"/>
      <c r="I328" s="272"/>
      <c r="J328" s="166"/>
      <c r="K328" s="168">
        <v>2</v>
      </c>
      <c r="L328" s="166"/>
      <c r="M328" s="166"/>
      <c r="N328" s="166"/>
      <c r="O328" s="166"/>
      <c r="P328" s="166"/>
      <c r="Q328" s="166"/>
      <c r="R328" s="169"/>
      <c r="T328" s="170"/>
      <c r="U328" s="166"/>
      <c r="V328" s="166"/>
      <c r="W328" s="166"/>
      <c r="X328" s="166"/>
      <c r="Y328" s="166"/>
      <c r="Z328" s="166"/>
      <c r="AA328" s="171"/>
      <c r="AT328" s="172" t="s">
        <v>185</v>
      </c>
      <c r="AU328" s="172" t="s">
        <v>24</v>
      </c>
      <c r="AV328" s="10" t="s">
        <v>24</v>
      </c>
      <c r="AW328" s="10" t="s">
        <v>41</v>
      </c>
      <c r="AX328" s="10" t="s">
        <v>89</v>
      </c>
      <c r="AY328" s="172" t="s">
        <v>177</v>
      </c>
    </row>
    <row r="329" spans="2:65" s="1" customFormat="1" ht="22.5" customHeight="1">
      <c r="B329" s="129"/>
      <c r="C329" s="197" t="s">
        <v>588</v>
      </c>
      <c r="D329" s="197" t="s">
        <v>330</v>
      </c>
      <c r="E329" s="198" t="s">
        <v>589</v>
      </c>
      <c r="F329" s="288" t="s">
        <v>590</v>
      </c>
      <c r="G329" s="288"/>
      <c r="H329" s="288"/>
      <c r="I329" s="288"/>
      <c r="J329" s="199" t="s">
        <v>396</v>
      </c>
      <c r="K329" s="200">
        <v>1</v>
      </c>
      <c r="L329" s="289">
        <v>0</v>
      </c>
      <c r="M329" s="289"/>
      <c r="N329" s="290">
        <f>ROUND(L329*K329,2)</f>
        <v>0</v>
      </c>
      <c r="O329" s="270"/>
      <c r="P329" s="270"/>
      <c r="Q329" s="270"/>
      <c r="R329" s="132"/>
      <c r="T329" s="162" t="s">
        <v>5</v>
      </c>
      <c r="U329" s="48" t="s">
        <v>49</v>
      </c>
      <c r="V329" s="40"/>
      <c r="W329" s="163">
        <f>V329*K329</f>
        <v>0</v>
      </c>
      <c r="X329" s="163">
        <v>0.1</v>
      </c>
      <c r="Y329" s="163">
        <f>X329*K329</f>
        <v>0.1</v>
      </c>
      <c r="Z329" s="163">
        <v>0</v>
      </c>
      <c r="AA329" s="164">
        <f>Z329*K329</f>
        <v>0</v>
      </c>
      <c r="AR329" s="21" t="s">
        <v>217</v>
      </c>
      <c r="AT329" s="21" t="s">
        <v>330</v>
      </c>
      <c r="AU329" s="21" t="s">
        <v>24</v>
      </c>
      <c r="AY329" s="21" t="s">
        <v>177</v>
      </c>
      <c r="BE329" s="104">
        <f>IF(U329="základní",N329,0)</f>
        <v>0</v>
      </c>
      <c r="BF329" s="104">
        <f>IF(U329="snížená",N329,0)</f>
        <v>0</v>
      </c>
      <c r="BG329" s="104">
        <f>IF(U329="zákl. přenesená",N329,0)</f>
        <v>0</v>
      </c>
      <c r="BH329" s="104">
        <f>IF(U329="sníž. přenesená",N329,0)</f>
        <v>0</v>
      </c>
      <c r="BI329" s="104">
        <f>IF(U329="nulová",N329,0)</f>
        <v>0</v>
      </c>
      <c r="BJ329" s="21" t="s">
        <v>89</v>
      </c>
      <c r="BK329" s="104">
        <f>ROUND(L329*K329,2)</f>
        <v>0</v>
      </c>
      <c r="BL329" s="21" t="s">
        <v>182</v>
      </c>
      <c r="BM329" s="21" t="s">
        <v>591</v>
      </c>
    </row>
    <row r="330" spans="2:65" s="10" customFormat="1" ht="31.5" customHeight="1">
      <c r="B330" s="165"/>
      <c r="C330" s="166"/>
      <c r="D330" s="166"/>
      <c r="E330" s="167" t="s">
        <v>5</v>
      </c>
      <c r="F330" s="271" t="s">
        <v>592</v>
      </c>
      <c r="G330" s="272"/>
      <c r="H330" s="272"/>
      <c r="I330" s="272"/>
      <c r="J330" s="166"/>
      <c r="K330" s="168">
        <v>1</v>
      </c>
      <c r="L330" s="166"/>
      <c r="M330" s="166"/>
      <c r="N330" s="166"/>
      <c r="O330" s="166"/>
      <c r="P330" s="166"/>
      <c r="Q330" s="166"/>
      <c r="R330" s="169"/>
      <c r="T330" s="170"/>
      <c r="U330" s="166"/>
      <c r="V330" s="166"/>
      <c r="W330" s="166"/>
      <c r="X330" s="166"/>
      <c r="Y330" s="166"/>
      <c r="Z330" s="166"/>
      <c r="AA330" s="171"/>
      <c r="AT330" s="172" t="s">
        <v>185</v>
      </c>
      <c r="AU330" s="172" t="s">
        <v>24</v>
      </c>
      <c r="AV330" s="10" t="s">
        <v>24</v>
      </c>
      <c r="AW330" s="10" t="s">
        <v>41</v>
      </c>
      <c r="AX330" s="10" t="s">
        <v>89</v>
      </c>
      <c r="AY330" s="172" t="s">
        <v>177</v>
      </c>
    </row>
    <row r="331" spans="2:65" s="1" customFormat="1" ht="22.5" customHeight="1">
      <c r="B331" s="129"/>
      <c r="C331" s="197" t="s">
        <v>593</v>
      </c>
      <c r="D331" s="197" t="s">
        <v>330</v>
      </c>
      <c r="E331" s="198" t="s">
        <v>594</v>
      </c>
      <c r="F331" s="288" t="s">
        <v>595</v>
      </c>
      <c r="G331" s="288"/>
      <c r="H331" s="288"/>
      <c r="I331" s="288"/>
      <c r="J331" s="199" t="s">
        <v>396</v>
      </c>
      <c r="K331" s="200">
        <v>1</v>
      </c>
      <c r="L331" s="289">
        <v>0</v>
      </c>
      <c r="M331" s="289"/>
      <c r="N331" s="290">
        <f>ROUND(L331*K331,2)</f>
        <v>0</v>
      </c>
      <c r="O331" s="270"/>
      <c r="P331" s="270"/>
      <c r="Q331" s="270"/>
      <c r="R331" s="132"/>
      <c r="T331" s="162" t="s">
        <v>5</v>
      </c>
      <c r="U331" s="48" t="s">
        <v>49</v>
      </c>
      <c r="V331" s="40"/>
      <c r="W331" s="163">
        <f>V331*K331</f>
        <v>0</v>
      </c>
      <c r="X331" s="163">
        <v>0.1</v>
      </c>
      <c r="Y331" s="163">
        <f>X331*K331</f>
        <v>0.1</v>
      </c>
      <c r="Z331" s="163">
        <v>0</v>
      </c>
      <c r="AA331" s="164">
        <f>Z331*K331</f>
        <v>0</v>
      </c>
      <c r="AR331" s="21" t="s">
        <v>217</v>
      </c>
      <c r="AT331" s="21" t="s">
        <v>330</v>
      </c>
      <c r="AU331" s="21" t="s">
        <v>24</v>
      </c>
      <c r="AY331" s="21" t="s">
        <v>177</v>
      </c>
      <c r="BE331" s="104">
        <f>IF(U331="základní",N331,0)</f>
        <v>0</v>
      </c>
      <c r="BF331" s="104">
        <f>IF(U331="snížená",N331,0)</f>
        <v>0</v>
      </c>
      <c r="BG331" s="104">
        <f>IF(U331="zákl. přenesená",N331,0)</f>
        <v>0</v>
      </c>
      <c r="BH331" s="104">
        <f>IF(U331="sníž. přenesená",N331,0)</f>
        <v>0</v>
      </c>
      <c r="BI331" s="104">
        <f>IF(U331="nulová",N331,0)</f>
        <v>0</v>
      </c>
      <c r="BJ331" s="21" t="s">
        <v>89</v>
      </c>
      <c r="BK331" s="104">
        <f>ROUND(L331*K331,2)</f>
        <v>0</v>
      </c>
      <c r="BL331" s="21" t="s">
        <v>182</v>
      </c>
      <c r="BM331" s="21" t="s">
        <v>596</v>
      </c>
    </row>
    <row r="332" spans="2:65" s="10" customFormat="1" ht="31.5" customHeight="1">
      <c r="B332" s="165"/>
      <c r="C332" s="166"/>
      <c r="D332" s="166"/>
      <c r="E332" s="167" t="s">
        <v>5</v>
      </c>
      <c r="F332" s="271" t="s">
        <v>597</v>
      </c>
      <c r="G332" s="272"/>
      <c r="H332" s="272"/>
      <c r="I332" s="272"/>
      <c r="J332" s="166"/>
      <c r="K332" s="168">
        <v>1</v>
      </c>
      <c r="L332" s="166"/>
      <c r="M332" s="166"/>
      <c r="N332" s="166"/>
      <c r="O332" s="166"/>
      <c r="P332" s="166"/>
      <c r="Q332" s="166"/>
      <c r="R332" s="169"/>
      <c r="T332" s="170"/>
      <c r="U332" s="166"/>
      <c r="V332" s="166"/>
      <c r="W332" s="166"/>
      <c r="X332" s="166"/>
      <c r="Y332" s="166"/>
      <c r="Z332" s="166"/>
      <c r="AA332" s="171"/>
      <c r="AT332" s="172" t="s">
        <v>185</v>
      </c>
      <c r="AU332" s="172" t="s">
        <v>24</v>
      </c>
      <c r="AV332" s="10" t="s">
        <v>24</v>
      </c>
      <c r="AW332" s="10" t="s">
        <v>41</v>
      </c>
      <c r="AX332" s="10" t="s">
        <v>89</v>
      </c>
      <c r="AY332" s="172" t="s">
        <v>177</v>
      </c>
    </row>
    <row r="333" spans="2:65" s="9" customFormat="1" ht="29.85" customHeight="1">
      <c r="B333" s="147"/>
      <c r="C333" s="148"/>
      <c r="D333" s="157" t="s">
        <v>150</v>
      </c>
      <c r="E333" s="157"/>
      <c r="F333" s="157"/>
      <c r="G333" s="157"/>
      <c r="H333" s="157"/>
      <c r="I333" s="157"/>
      <c r="J333" s="157"/>
      <c r="K333" s="157"/>
      <c r="L333" s="157"/>
      <c r="M333" s="157"/>
      <c r="N333" s="297">
        <f>BK333</f>
        <v>0</v>
      </c>
      <c r="O333" s="298"/>
      <c r="P333" s="298"/>
      <c r="Q333" s="298"/>
      <c r="R333" s="150"/>
      <c r="T333" s="151"/>
      <c r="U333" s="148"/>
      <c r="V333" s="148"/>
      <c r="W333" s="152">
        <f>SUM(W334:W342)</f>
        <v>0</v>
      </c>
      <c r="X333" s="148"/>
      <c r="Y333" s="152">
        <f>SUM(Y334:Y342)</f>
        <v>3.4024450000000006</v>
      </c>
      <c r="Z333" s="148"/>
      <c r="AA333" s="153">
        <f>SUM(AA334:AA342)</f>
        <v>0</v>
      </c>
      <c r="AR333" s="154" t="s">
        <v>89</v>
      </c>
      <c r="AT333" s="155" t="s">
        <v>83</v>
      </c>
      <c r="AU333" s="155" t="s">
        <v>89</v>
      </c>
      <c r="AY333" s="154" t="s">
        <v>177</v>
      </c>
      <c r="BK333" s="156">
        <f>SUM(BK334:BK342)</f>
        <v>0</v>
      </c>
    </row>
    <row r="334" spans="2:65" s="1" customFormat="1" ht="22.5" customHeight="1">
      <c r="B334" s="129"/>
      <c r="C334" s="158" t="s">
        <v>598</v>
      </c>
      <c r="D334" s="158" t="s">
        <v>178</v>
      </c>
      <c r="E334" s="159" t="s">
        <v>599</v>
      </c>
      <c r="F334" s="276" t="s">
        <v>600</v>
      </c>
      <c r="G334" s="276"/>
      <c r="H334" s="276"/>
      <c r="I334" s="276"/>
      <c r="J334" s="160" t="s">
        <v>194</v>
      </c>
      <c r="K334" s="161">
        <v>11.5</v>
      </c>
      <c r="L334" s="277">
        <v>0</v>
      </c>
      <c r="M334" s="277"/>
      <c r="N334" s="270">
        <f>ROUND(L334*K334,2)</f>
        <v>0</v>
      </c>
      <c r="O334" s="270"/>
      <c r="P334" s="270"/>
      <c r="Q334" s="270"/>
      <c r="R334" s="132"/>
      <c r="T334" s="162" t="s">
        <v>5</v>
      </c>
      <c r="U334" s="48" t="s">
        <v>49</v>
      </c>
      <c r="V334" s="40"/>
      <c r="W334" s="163">
        <f>V334*K334</f>
        <v>0</v>
      </c>
      <c r="X334" s="163">
        <v>0.29221000000000003</v>
      </c>
      <c r="Y334" s="163">
        <f>X334*K334</f>
        <v>3.3604150000000002</v>
      </c>
      <c r="Z334" s="163">
        <v>0</v>
      </c>
      <c r="AA334" s="164">
        <f>Z334*K334</f>
        <v>0</v>
      </c>
      <c r="AR334" s="21" t="s">
        <v>182</v>
      </c>
      <c r="AT334" s="21" t="s">
        <v>178</v>
      </c>
      <c r="AU334" s="21" t="s">
        <v>24</v>
      </c>
      <c r="AY334" s="21" t="s">
        <v>177</v>
      </c>
      <c r="BE334" s="104">
        <f>IF(U334="základní",N334,0)</f>
        <v>0</v>
      </c>
      <c r="BF334" s="104">
        <f>IF(U334="snížená",N334,0)</f>
        <v>0</v>
      </c>
      <c r="BG334" s="104">
        <f>IF(U334="zákl. přenesená",N334,0)</f>
        <v>0</v>
      </c>
      <c r="BH334" s="104">
        <f>IF(U334="sníž. přenesená",N334,0)</f>
        <v>0</v>
      </c>
      <c r="BI334" s="104">
        <f>IF(U334="nulová",N334,0)</f>
        <v>0</v>
      </c>
      <c r="BJ334" s="21" t="s">
        <v>89</v>
      </c>
      <c r="BK334" s="104">
        <f>ROUND(L334*K334,2)</f>
        <v>0</v>
      </c>
      <c r="BL334" s="21" t="s">
        <v>182</v>
      </c>
      <c r="BM334" s="21" t="s">
        <v>601</v>
      </c>
    </row>
    <row r="335" spans="2:65" s="11" customFormat="1" ht="31.5" customHeight="1">
      <c r="B335" s="173"/>
      <c r="C335" s="174"/>
      <c r="D335" s="174"/>
      <c r="E335" s="175" t="s">
        <v>5</v>
      </c>
      <c r="F335" s="278" t="s">
        <v>602</v>
      </c>
      <c r="G335" s="279"/>
      <c r="H335" s="279"/>
      <c r="I335" s="279"/>
      <c r="J335" s="174"/>
      <c r="K335" s="176" t="s">
        <v>5</v>
      </c>
      <c r="L335" s="174"/>
      <c r="M335" s="174"/>
      <c r="N335" s="174"/>
      <c r="O335" s="174"/>
      <c r="P335" s="174"/>
      <c r="Q335" s="174"/>
      <c r="R335" s="177"/>
      <c r="T335" s="178"/>
      <c r="U335" s="174"/>
      <c r="V335" s="174"/>
      <c r="W335" s="174"/>
      <c r="X335" s="174"/>
      <c r="Y335" s="174"/>
      <c r="Z335" s="174"/>
      <c r="AA335" s="179"/>
      <c r="AT335" s="180" t="s">
        <v>185</v>
      </c>
      <c r="AU335" s="180" t="s">
        <v>24</v>
      </c>
      <c r="AV335" s="11" t="s">
        <v>89</v>
      </c>
      <c r="AW335" s="11" t="s">
        <v>41</v>
      </c>
      <c r="AX335" s="11" t="s">
        <v>84</v>
      </c>
      <c r="AY335" s="180" t="s">
        <v>177</v>
      </c>
    </row>
    <row r="336" spans="2:65" s="10" customFormat="1" ht="22.5" customHeight="1">
      <c r="B336" s="165"/>
      <c r="C336" s="166"/>
      <c r="D336" s="166"/>
      <c r="E336" s="167" t="s">
        <v>5</v>
      </c>
      <c r="F336" s="280" t="s">
        <v>603</v>
      </c>
      <c r="G336" s="281"/>
      <c r="H336" s="281"/>
      <c r="I336" s="281"/>
      <c r="J336" s="166"/>
      <c r="K336" s="168">
        <v>11.5</v>
      </c>
      <c r="L336" s="166"/>
      <c r="M336" s="166"/>
      <c r="N336" s="166"/>
      <c r="O336" s="166"/>
      <c r="P336" s="166"/>
      <c r="Q336" s="166"/>
      <c r="R336" s="169"/>
      <c r="T336" s="170"/>
      <c r="U336" s="166"/>
      <c r="V336" s="166"/>
      <c r="W336" s="166"/>
      <c r="X336" s="166"/>
      <c r="Y336" s="166"/>
      <c r="Z336" s="166"/>
      <c r="AA336" s="171"/>
      <c r="AT336" s="172" t="s">
        <v>185</v>
      </c>
      <c r="AU336" s="172" t="s">
        <v>24</v>
      </c>
      <c r="AV336" s="10" t="s">
        <v>24</v>
      </c>
      <c r="AW336" s="10" t="s">
        <v>41</v>
      </c>
      <c r="AX336" s="10" t="s">
        <v>89</v>
      </c>
      <c r="AY336" s="172" t="s">
        <v>177</v>
      </c>
    </row>
    <row r="337" spans="2:65" s="1" customFormat="1" ht="31.5" customHeight="1">
      <c r="B337" s="129"/>
      <c r="C337" s="197" t="s">
        <v>604</v>
      </c>
      <c r="D337" s="197" t="s">
        <v>330</v>
      </c>
      <c r="E337" s="198" t="s">
        <v>605</v>
      </c>
      <c r="F337" s="288" t="s">
        <v>606</v>
      </c>
      <c r="G337" s="288"/>
      <c r="H337" s="288"/>
      <c r="I337" s="288"/>
      <c r="J337" s="199" t="s">
        <v>390</v>
      </c>
      <c r="K337" s="200">
        <v>11</v>
      </c>
      <c r="L337" s="289">
        <v>0</v>
      </c>
      <c r="M337" s="289"/>
      <c r="N337" s="290">
        <f>ROUND(L337*K337,2)</f>
        <v>0</v>
      </c>
      <c r="O337" s="270"/>
      <c r="P337" s="270"/>
      <c r="Q337" s="270"/>
      <c r="R337" s="132"/>
      <c r="T337" s="162" t="s">
        <v>5</v>
      </c>
      <c r="U337" s="48" t="s">
        <v>49</v>
      </c>
      <c r="V337" s="40"/>
      <c r="W337" s="163">
        <f>V337*K337</f>
        <v>0</v>
      </c>
      <c r="X337" s="163">
        <v>3.2799999999999999E-3</v>
      </c>
      <c r="Y337" s="163">
        <f>X337*K337</f>
        <v>3.6080000000000001E-2</v>
      </c>
      <c r="Z337" s="163">
        <v>0</v>
      </c>
      <c r="AA337" s="164">
        <f>Z337*K337</f>
        <v>0</v>
      </c>
      <c r="AR337" s="21" t="s">
        <v>217</v>
      </c>
      <c r="AT337" s="21" t="s">
        <v>330</v>
      </c>
      <c r="AU337" s="21" t="s">
        <v>24</v>
      </c>
      <c r="AY337" s="21" t="s">
        <v>177</v>
      </c>
      <c r="BE337" s="104">
        <f>IF(U337="základní",N337,0)</f>
        <v>0</v>
      </c>
      <c r="BF337" s="104">
        <f>IF(U337="snížená",N337,0)</f>
        <v>0</v>
      </c>
      <c r="BG337" s="104">
        <f>IF(U337="zákl. přenesená",N337,0)</f>
        <v>0</v>
      </c>
      <c r="BH337" s="104">
        <f>IF(U337="sníž. přenesená",N337,0)</f>
        <v>0</v>
      </c>
      <c r="BI337" s="104">
        <f>IF(U337="nulová",N337,0)</f>
        <v>0</v>
      </c>
      <c r="BJ337" s="21" t="s">
        <v>89</v>
      </c>
      <c r="BK337" s="104">
        <f>ROUND(L337*K337,2)</f>
        <v>0</v>
      </c>
      <c r="BL337" s="21" t="s">
        <v>182</v>
      </c>
      <c r="BM337" s="21" t="s">
        <v>607</v>
      </c>
    </row>
    <row r="338" spans="2:65" s="10" customFormat="1" ht="22.5" customHeight="1">
      <c r="B338" s="165"/>
      <c r="C338" s="166"/>
      <c r="D338" s="166"/>
      <c r="E338" s="167" t="s">
        <v>5</v>
      </c>
      <c r="F338" s="271" t="s">
        <v>234</v>
      </c>
      <c r="G338" s="272"/>
      <c r="H338" s="272"/>
      <c r="I338" s="272"/>
      <c r="J338" s="166"/>
      <c r="K338" s="168">
        <v>11</v>
      </c>
      <c r="L338" s="166"/>
      <c r="M338" s="166"/>
      <c r="N338" s="166"/>
      <c r="O338" s="166"/>
      <c r="P338" s="166"/>
      <c r="Q338" s="166"/>
      <c r="R338" s="169"/>
      <c r="T338" s="170"/>
      <c r="U338" s="166"/>
      <c r="V338" s="166"/>
      <c r="W338" s="166"/>
      <c r="X338" s="166"/>
      <c r="Y338" s="166"/>
      <c r="Z338" s="166"/>
      <c r="AA338" s="171"/>
      <c r="AT338" s="172" t="s">
        <v>185</v>
      </c>
      <c r="AU338" s="172" t="s">
        <v>24</v>
      </c>
      <c r="AV338" s="10" t="s">
        <v>24</v>
      </c>
      <c r="AW338" s="10" t="s">
        <v>41</v>
      </c>
      <c r="AX338" s="10" t="s">
        <v>89</v>
      </c>
      <c r="AY338" s="172" t="s">
        <v>177</v>
      </c>
    </row>
    <row r="339" spans="2:65" s="1" customFormat="1" ht="22.5" customHeight="1">
      <c r="B339" s="129"/>
      <c r="C339" s="197" t="s">
        <v>608</v>
      </c>
      <c r="D339" s="197" t="s">
        <v>330</v>
      </c>
      <c r="E339" s="198" t="s">
        <v>609</v>
      </c>
      <c r="F339" s="288" t="s">
        <v>610</v>
      </c>
      <c r="G339" s="288"/>
      <c r="H339" s="288"/>
      <c r="I339" s="288"/>
      <c r="J339" s="199" t="s">
        <v>390</v>
      </c>
      <c r="K339" s="200">
        <v>1</v>
      </c>
      <c r="L339" s="289">
        <v>0</v>
      </c>
      <c r="M339" s="289"/>
      <c r="N339" s="290">
        <f>ROUND(L339*K339,2)</f>
        <v>0</v>
      </c>
      <c r="O339" s="270"/>
      <c r="P339" s="270"/>
      <c r="Q339" s="270"/>
      <c r="R339" s="132"/>
      <c r="T339" s="162" t="s">
        <v>5</v>
      </c>
      <c r="U339" s="48" t="s">
        <v>49</v>
      </c>
      <c r="V339" s="40"/>
      <c r="W339" s="163">
        <f>V339*K339</f>
        <v>0</v>
      </c>
      <c r="X339" s="163">
        <v>3.15E-3</v>
      </c>
      <c r="Y339" s="163">
        <f>X339*K339</f>
        <v>3.15E-3</v>
      </c>
      <c r="Z339" s="163">
        <v>0</v>
      </c>
      <c r="AA339" s="164">
        <f>Z339*K339</f>
        <v>0</v>
      </c>
      <c r="AR339" s="21" t="s">
        <v>217</v>
      </c>
      <c r="AT339" s="21" t="s">
        <v>330</v>
      </c>
      <c r="AU339" s="21" t="s">
        <v>24</v>
      </c>
      <c r="AY339" s="21" t="s">
        <v>177</v>
      </c>
      <c r="BE339" s="104">
        <f>IF(U339="základní",N339,0)</f>
        <v>0</v>
      </c>
      <c r="BF339" s="104">
        <f>IF(U339="snížená",N339,0)</f>
        <v>0</v>
      </c>
      <c r="BG339" s="104">
        <f>IF(U339="zákl. přenesená",N339,0)</f>
        <v>0</v>
      </c>
      <c r="BH339" s="104">
        <f>IF(U339="sníž. přenesená",N339,0)</f>
        <v>0</v>
      </c>
      <c r="BI339" s="104">
        <f>IF(U339="nulová",N339,0)</f>
        <v>0</v>
      </c>
      <c r="BJ339" s="21" t="s">
        <v>89</v>
      </c>
      <c r="BK339" s="104">
        <f>ROUND(L339*K339,2)</f>
        <v>0</v>
      </c>
      <c r="BL339" s="21" t="s">
        <v>182</v>
      </c>
      <c r="BM339" s="21" t="s">
        <v>611</v>
      </c>
    </row>
    <row r="340" spans="2:65" s="10" customFormat="1" ht="22.5" customHeight="1">
      <c r="B340" s="165"/>
      <c r="C340" s="166"/>
      <c r="D340" s="166"/>
      <c r="E340" s="167" t="s">
        <v>5</v>
      </c>
      <c r="F340" s="271" t="s">
        <v>89</v>
      </c>
      <c r="G340" s="272"/>
      <c r="H340" s="272"/>
      <c r="I340" s="272"/>
      <c r="J340" s="166"/>
      <c r="K340" s="168">
        <v>1</v>
      </c>
      <c r="L340" s="166"/>
      <c r="M340" s="166"/>
      <c r="N340" s="166"/>
      <c r="O340" s="166"/>
      <c r="P340" s="166"/>
      <c r="Q340" s="166"/>
      <c r="R340" s="169"/>
      <c r="T340" s="170"/>
      <c r="U340" s="166"/>
      <c r="V340" s="166"/>
      <c r="W340" s="166"/>
      <c r="X340" s="166"/>
      <c r="Y340" s="166"/>
      <c r="Z340" s="166"/>
      <c r="AA340" s="171"/>
      <c r="AT340" s="172" t="s">
        <v>185</v>
      </c>
      <c r="AU340" s="172" t="s">
        <v>24</v>
      </c>
      <c r="AV340" s="10" t="s">
        <v>24</v>
      </c>
      <c r="AW340" s="10" t="s">
        <v>41</v>
      </c>
      <c r="AX340" s="10" t="s">
        <v>89</v>
      </c>
      <c r="AY340" s="172" t="s">
        <v>177</v>
      </c>
    </row>
    <row r="341" spans="2:65" s="1" customFormat="1" ht="31.5" customHeight="1">
      <c r="B341" s="129"/>
      <c r="C341" s="197" t="s">
        <v>612</v>
      </c>
      <c r="D341" s="197" t="s">
        <v>330</v>
      </c>
      <c r="E341" s="198" t="s">
        <v>613</v>
      </c>
      <c r="F341" s="288" t="s">
        <v>614</v>
      </c>
      <c r="G341" s="288"/>
      <c r="H341" s="288"/>
      <c r="I341" s="288"/>
      <c r="J341" s="199" t="s">
        <v>390</v>
      </c>
      <c r="K341" s="200">
        <v>2</v>
      </c>
      <c r="L341" s="289">
        <v>0</v>
      </c>
      <c r="M341" s="289"/>
      <c r="N341" s="290">
        <f>ROUND(L341*K341,2)</f>
        <v>0</v>
      </c>
      <c r="O341" s="270"/>
      <c r="P341" s="270"/>
      <c r="Q341" s="270"/>
      <c r="R341" s="132"/>
      <c r="T341" s="162" t="s">
        <v>5</v>
      </c>
      <c r="U341" s="48" t="s">
        <v>49</v>
      </c>
      <c r="V341" s="40"/>
      <c r="W341" s="163">
        <f>V341*K341</f>
        <v>0</v>
      </c>
      <c r="X341" s="163">
        <v>1.4E-3</v>
      </c>
      <c r="Y341" s="163">
        <f>X341*K341</f>
        <v>2.8E-3</v>
      </c>
      <c r="Z341" s="163">
        <v>0</v>
      </c>
      <c r="AA341" s="164">
        <f>Z341*K341</f>
        <v>0</v>
      </c>
      <c r="AR341" s="21" t="s">
        <v>217</v>
      </c>
      <c r="AT341" s="21" t="s">
        <v>330</v>
      </c>
      <c r="AU341" s="21" t="s">
        <v>24</v>
      </c>
      <c r="AY341" s="21" t="s">
        <v>177</v>
      </c>
      <c r="BE341" s="104">
        <f>IF(U341="základní",N341,0)</f>
        <v>0</v>
      </c>
      <c r="BF341" s="104">
        <f>IF(U341="snížená",N341,0)</f>
        <v>0</v>
      </c>
      <c r="BG341" s="104">
        <f>IF(U341="zákl. přenesená",N341,0)</f>
        <v>0</v>
      </c>
      <c r="BH341" s="104">
        <f>IF(U341="sníž. přenesená",N341,0)</f>
        <v>0</v>
      </c>
      <c r="BI341" s="104">
        <f>IF(U341="nulová",N341,0)</f>
        <v>0</v>
      </c>
      <c r="BJ341" s="21" t="s">
        <v>89</v>
      </c>
      <c r="BK341" s="104">
        <f>ROUND(L341*K341,2)</f>
        <v>0</v>
      </c>
      <c r="BL341" s="21" t="s">
        <v>182</v>
      </c>
      <c r="BM341" s="21" t="s">
        <v>615</v>
      </c>
    </row>
    <row r="342" spans="2:65" s="10" customFormat="1" ht="22.5" customHeight="1">
      <c r="B342" s="165"/>
      <c r="C342" s="166"/>
      <c r="D342" s="166"/>
      <c r="E342" s="167" t="s">
        <v>5</v>
      </c>
      <c r="F342" s="271" t="s">
        <v>24</v>
      </c>
      <c r="G342" s="272"/>
      <c r="H342" s="272"/>
      <c r="I342" s="272"/>
      <c r="J342" s="166"/>
      <c r="K342" s="168">
        <v>2</v>
      </c>
      <c r="L342" s="166"/>
      <c r="M342" s="166"/>
      <c r="N342" s="166"/>
      <c r="O342" s="166"/>
      <c r="P342" s="166"/>
      <c r="Q342" s="166"/>
      <c r="R342" s="169"/>
      <c r="T342" s="170"/>
      <c r="U342" s="166"/>
      <c r="V342" s="166"/>
      <c r="W342" s="166"/>
      <c r="X342" s="166"/>
      <c r="Y342" s="166"/>
      <c r="Z342" s="166"/>
      <c r="AA342" s="171"/>
      <c r="AT342" s="172" t="s">
        <v>185</v>
      </c>
      <c r="AU342" s="172" t="s">
        <v>24</v>
      </c>
      <c r="AV342" s="10" t="s">
        <v>24</v>
      </c>
      <c r="AW342" s="10" t="s">
        <v>41</v>
      </c>
      <c r="AX342" s="10" t="s">
        <v>89</v>
      </c>
      <c r="AY342" s="172" t="s">
        <v>177</v>
      </c>
    </row>
    <row r="343" spans="2:65" s="9" customFormat="1" ht="29.85" customHeight="1">
      <c r="B343" s="147"/>
      <c r="C343" s="148"/>
      <c r="D343" s="157" t="s">
        <v>151</v>
      </c>
      <c r="E343" s="157"/>
      <c r="F343" s="157"/>
      <c r="G343" s="157"/>
      <c r="H343" s="157"/>
      <c r="I343" s="157"/>
      <c r="J343" s="157"/>
      <c r="K343" s="157"/>
      <c r="L343" s="157"/>
      <c r="M343" s="157"/>
      <c r="N343" s="297">
        <f>BK343</f>
        <v>0</v>
      </c>
      <c r="O343" s="298"/>
      <c r="P343" s="298"/>
      <c r="Q343" s="298"/>
      <c r="R343" s="150"/>
      <c r="T343" s="151"/>
      <c r="U343" s="148"/>
      <c r="V343" s="148"/>
      <c r="W343" s="152">
        <f>SUM(W344:W345)</f>
        <v>0</v>
      </c>
      <c r="X343" s="148"/>
      <c r="Y343" s="152">
        <f>SUM(Y344:Y345)</f>
        <v>0</v>
      </c>
      <c r="Z343" s="148"/>
      <c r="AA343" s="153">
        <f>SUM(AA344:AA345)</f>
        <v>0</v>
      </c>
      <c r="AR343" s="154" t="s">
        <v>89</v>
      </c>
      <c r="AT343" s="155" t="s">
        <v>83</v>
      </c>
      <c r="AU343" s="155" t="s">
        <v>89</v>
      </c>
      <c r="AY343" s="154" t="s">
        <v>177</v>
      </c>
      <c r="BK343" s="156">
        <f>SUM(BK344:BK345)</f>
        <v>0</v>
      </c>
    </row>
    <row r="344" spans="2:65" s="1" customFormat="1" ht="31.5" customHeight="1">
      <c r="B344" s="129"/>
      <c r="C344" s="158" t="s">
        <v>616</v>
      </c>
      <c r="D344" s="158" t="s">
        <v>178</v>
      </c>
      <c r="E344" s="159" t="s">
        <v>617</v>
      </c>
      <c r="F344" s="276" t="s">
        <v>618</v>
      </c>
      <c r="G344" s="276"/>
      <c r="H344" s="276"/>
      <c r="I344" s="276"/>
      <c r="J344" s="160" t="s">
        <v>321</v>
      </c>
      <c r="K344" s="161">
        <v>119.813</v>
      </c>
      <c r="L344" s="277">
        <v>0</v>
      </c>
      <c r="M344" s="277"/>
      <c r="N344" s="270">
        <f>ROUND(L344*K344,2)</f>
        <v>0</v>
      </c>
      <c r="O344" s="270"/>
      <c r="P344" s="270"/>
      <c r="Q344" s="270"/>
      <c r="R344" s="132"/>
      <c r="T344" s="162" t="s">
        <v>5</v>
      </c>
      <c r="U344" s="48" t="s">
        <v>49</v>
      </c>
      <c r="V344" s="40"/>
      <c r="W344" s="163">
        <f>V344*K344</f>
        <v>0</v>
      </c>
      <c r="X344" s="163">
        <v>0</v>
      </c>
      <c r="Y344" s="163">
        <f>X344*K344</f>
        <v>0</v>
      </c>
      <c r="Z344" s="163">
        <v>0</v>
      </c>
      <c r="AA344" s="164">
        <f>Z344*K344</f>
        <v>0</v>
      </c>
      <c r="AR344" s="21" t="s">
        <v>182</v>
      </c>
      <c r="AT344" s="21" t="s">
        <v>178</v>
      </c>
      <c r="AU344" s="21" t="s">
        <v>24</v>
      </c>
      <c r="AY344" s="21" t="s">
        <v>177</v>
      </c>
      <c r="BE344" s="104">
        <f>IF(U344="základní",N344,0)</f>
        <v>0</v>
      </c>
      <c r="BF344" s="104">
        <f>IF(U344="snížená",N344,0)</f>
        <v>0</v>
      </c>
      <c r="BG344" s="104">
        <f>IF(U344="zákl. přenesená",N344,0)</f>
        <v>0</v>
      </c>
      <c r="BH344" s="104">
        <f>IF(U344="sníž. přenesená",N344,0)</f>
        <v>0</v>
      </c>
      <c r="BI344" s="104">
        <f>IF(U344="nulová",N344,0)</f>
        <v>0</v>
      </c>
      <c r="BJ344" s="21" t="s">
        <v>89</v>
      </c>
      <c r="BK344" s="104">
        <f>ROUND(L344*K344,2)</f>
        <v>0</v>
      </c>
      <c r="BL344" s="21" t="s">
        <v>182</v>
      </c>
      <c r="BM344" s="21" t="s">
        <v>619</v>
      </c>
    </row>
    <row r="345" spans="2:65" s="1" customFormat="1" ht="44.25" customHeight="1">
      <c r="B345" s="129"/>
      <c r="C345" s="158" t="s">
        <v>620</v>
      </c>
      <c r="D345" s="158" t="s">
        <v>178</v>
      </c>
      <c r="E345" s="159" t="s">
        <v>621</v>
      </c>
      <c r="F345" s="276" t="s">
        <v>622</v>
      </c>
      <c r="G345" s="276"/>
      <c r="H345" s="276"/>
      <c r="I345" s="276"/>
      <c r="J345" s="160" t="s">
        <v>321</v>
      </c>
      <c r="K345" s="161">
        <v>119.813</v>
      </c>
      <c r="L345" s="277">
        <v>0</v>
      </c>
      <c r="M345" s="277"/>
      <c r="N345" s="270">
        <f>ROUND(L345*K345,2)</f>
        <v>0</v>
      </c>
      <c r="O345" s="270"/>
      <c r="P345" s="270"/>
      <c r="Q345" s="270"/>
      <c r="R345" s="132"/>
      <c r="T345" s="162" t="s">
        <v>5</v>
      </c>
      <c r="U345" s="48" t="s">
        <v>49</v>
      </c>
      <c r="V345" s="40"/>
      <c r="W345" s="163">
        <f>V345*K345</f>
        <v>0</v>
      </c>
      <c r="X345" s="163">
        <v>0</v>
      </c>
      <c r="Y345" s="163">
        <f>X345*K345</f>
        <v>0</v>
      </c>
      <c r="Z345" s="163">
        <v>0</v>
      </c>
      <c r="AA345" s="164">
        <f>Z345*K345</f>
        <v>0</v>
      </c>
      <c r="AR345" s="21" t="s">
        <v>182</v>
      </c>
      <c r="AT345" s="21" t="s">
        <v>178</v>
      </c>
      <c r="AU345" s="21" t="s">
        <v>24</v>
      </c>
      <c r="AY345" s="21" t="s">
        <v>177</v>
      </c>
      <c r="BE345" s="104">
        <f>IF(U345="základní",N345,0)</f>
        <v>0</v>
      </c>
      <c r="BF345" s="104">
        <f>IF(U345="snížená",N345,0)</f>
        <v>0</v>
      </c>
      <c r="BG345" s="104">
        <f>IF(U345="zákl. přenesená",N345,0)</f>
        <v>0</v>
      </c>
      <c r="BH345" s="104">
        <f>IF(U345="sníž. přenesená",N345,0)</f>
        <v>0</v>
      </c>
      <c r="BI345" s="104">
        <f>IF(U345="nulová",N345,0)</f>
        <v>0</v>
      </c>
      <c r="BJ345" s="21" t="s">
        <v>89</v>
      </c>
      <c r="BK345" s="104">
        <f>ROUND(L345*K345,2)</f>
        <v>0</v>
      </c>
      <c r="BL345" s="21" t="s">
        <v>182</v>
      </c>
      <c r="BM345" s="21" t="s">
        <v>623</v>
      </c>
    </row>
    <row r="346" spans="2:65" s="9" customFormat="1" ht="37.35" customHeight="1">
      <c r="B346" s="147"/>
      <c r="C346" s="148"/>
      <c r="D346" s="149" t="s">
        <v>152</v>
      </c>
      <c r="E346" s="149"/>
      <c r="F346" s="149"/>
      <c r="G346" s="149"/>
      <c r="H346" s="149"/>
      <c r="I346" s="149"/>
      <c r="J346" s="149"/>
      <c r="K346" s="149"/>
      <c r="L346" s="149"/>
      <c r="M346" s="149"/>
      <c r="N346" s="300">
        <f>BK346</f>
        <v>0</v>
      </c>
      <c r="O346" s="301"/>
      <c r="P346" s="301"/>
      <c r="Q346" s="301"/>
      <c r="R346" s="150"/>
      <c r="T346" s="151"/>
      <c r="U346" s="148"/>
      <c r="V346" s="148"/>
      <c r="W346" s="152">
        <f>W347</f>
        <v>0</v>
      </c>
      <c r="X346" s="148"/>
      <c r="Y346" s="152">
        <f>Y347</f>
        <v>0</v>
      </c>
      <c r="Z346" s="148"/>
      <c r="AA346" s="153">
        <f>AA347</f>
        <v>0</v>
      </c>
      <c r="AR346" s="154" t="s">
        <v>201</v>
      </c>
      <c r="AT346" s="155" t="s">
        <v>83</v>
      </c>
      <c r="AU346" s="155" t="s">
        <v>84</v>
      </c>
      <c r="AY346" s="154" t="s">
        <v>177</v>
      </c>
      <c r="BK346" s="156">
        <f>BK347</f>
        <v>0</v>
      </c>
    </row>
    <row r="347" spans="2:65" s="9" customFormat="1" ht="19.899999999999999" customHeight="1">
      <c r="B347" s="147"/>
      <c r="C347" s="148"/>
      <c r="D347" s="157" t="s">
        <v>153</v>
      </c>
      <c r="E347" s="157"/>
      <c r="F347" s="157"/>
      <c r="G347" s="157"/>
      <c r="H347" s="157"/>
      <c r="I347" s="157"/>
      <c r="J347" s="157"/>
      <c r="K347" s="157"/>
      <c r="L347" s="157"/>
      <c r="M347" s="157"/>
      <c r="N347" s="297">
        <f>BK347</f>
        <v>0</v>
      </c>
      <c r="O347" s="298"/>
      <c r="P347" s="298"/>
      <c r="Q347" s="298"/>
      <c r="R347" s="150"/>
      <c r="T347" s="151"/>
      <c r="U347" s="148"/>
      <c r="V347" s="148"/>
      <c r="W347" s="152">
        <f>SUM(W348:W355)</f>
        <v>0</v>
      </c>
      <c r="X347" s="148"/>
      <c r="Y347" s="152">
        <f>SUM(Y348:Y355)</f>
        <v>0</v>
      </c>
      <c r="Z347" s="148"/>
      <c r="AA347" s="153">
        <f>SUM(AA348:AA355)</f>
        <v>0</v>
      </c>
      <c r="AR347" s="154" t="s">
        <v>201</v>
      </c>
      <c r="AT347" s="155" t="s">
        <v>83</v>
      </c>
      <c r="AU347" s="155" t="s">
        <v>89</v>
      </c>
      <c r="AY347" s="154" t="s">
        <v>177</v>
      </c>
      <c r="BK347" s="156">
        <f>SUM(BK348:BK355)</f>
        <v>0</v>
      </c>
    </row>
    <row r="348" spans="2:65" s="1" customFormat="1" ht="22.5" customHeight="1">
      <c r="B348" s="129"/>
      <c r="C348" s="158" t="s">
        <v>624</v>
      </c>
      <c r="D348" s="158" t="s">
        <v>178</v>
      </c>
      <c r="E348" s="159" t="s">
        <v>625</v>
      </c>
      <c r="F348" s="276" t="s">
        <v>626</v>
      </c>
      <c r="G348" s="276"/>
      <c r="H348" s="276"/>
      <c r="I348" s="276"/>
      <c r="J348" s="160" t="s">
        <v>627</v>
      </c>
      <c r="K348" s="161">
        <v>1</v>
      </c>
      <c r="L348" s="277">
        <v>0</v>
      </c>
      <c r="M348" s="277"/>
      <c r="N348" s="270">
        <f>ROUND(L348*K348,2)</f>
        <v>0</v>
      </c>
      <c r="O348" s="270"/>
      <c r="P348" s="270"/>
      <c r="Q348" s="270"/>
      <c r="R348" s="132"/>
      <c r="T348" s="162" t="s">
        <v>5</v>
      </c>
      <c r="U348" s="48" t="s">
        <v>49</v>
      </c>
      <c r="V348" s="40"/>
      <c r="W348" s="163">
        <f>V348*K348</f>
        <v>0</v>
      </c>
      <c r="X348" s="163">
        <v>0</v>
      </c>
      <c r="Y348" s="163">
        <f>X348*K348</f>
        <v>0</v>
      </c>
      <c r="Z348" s="163">
        <v>0</v>
      </c>
      <c r="AA348" s="164">
        <f>Z348*K348</f>
        <v>0</v>
      </c>
      <c r="AR348" s="21" t="s">
        <v>628</v>
      </c>
      <c r="AT348" s="21" t="s">
        <v>178</v>
      </c>
      <c r="AU348" s="21" t="s">
        <v>24</v>
      </c>
      <c r="AY348" s="21" t="s">
        <v>177</v>
      </c>
      <c r="BE348" s="104">
        <f>IF(U348="základní",N348,0)</f>
        <v>0</v>
      </c>
      <c r="BF348" s="104">
        <f>IF(U348="snížená",N348,0)</f>
        <v>0</v>
      </c>
      <c r="BG348" s="104">
        <f>IF(U348="zákl. přenesená",N348,0)</f>
        <v>0</v>
      </c>
      <c r="BH348" s="104">
        <f>IF(U348="sníž. přenesená",N348,0)</f>
        <v>0</v>
      </c>
      <c r="BI348" s="104">
        <f>IF(U348="nulová",N348,0)</f>
        <v>0</v>
      </c>
      <c r="BJ348" s="21" t="s">
        <v>89</v>
      </c>
      <c r="BK348" s="104">
        <f>ROUND(L348*K348,2)</f>
        <v>0</v>
      </c>
      <c r="BL348" s="21" t="s">
        <v>628</v>
      </c>
      <c r="BM348" s="21" t="s">
        <v>629</v>
      </c>
    </row>
    <row r="349" spans="2:65" s="10" customFormat="1" ht="22.5" customHeight="1">
      <c r="B349" s="165"/>
      <c r="C349" s="166"/>
      <c r="D349" s="166"/>
      <c r="E349" s="167" t="s">
        <v>5</v>
      </c>
      <c r="F349" s="271" t="s">
        <v>630</v>
      </c>
      <c r="G349" s="272"/>
      <c r="H349" s="272"/>
      <c r="I349" s="272"/>
      <c r="J349" s="166"/>
      <c r="K349" s="168">
        <v>1</v>
      </c>
      <c r="L349" s="166"/>
      <c r="M349" s="166"/>
      <c r="N349" s="166"/>
      <c r="O349" s="166"/>
      <c r="P349" s="166"/>
      <c r="Q349" s="166"/>
      <c r="R349" s="169"/>
      <c r="T349" s="170"/>
      <c r="U349" s="166"/>
      <c r="V349" s="166"/>
      <c r="W349" s="166"/>
      <c r="X349" s="166"/>
      <c r="Y349" s="166"/>
      <c r="Z349" s="166"/>
      <c r="AA349" s="171"/>
      <c r="AT349" s="172" t="s">
        <v>185</v>
      </c>
      <c r="AU349" s="172" t="s">
        <v>24</v>
      </c>
      <c r="AV349" s="10" t="s">
        <v>24</v>
      </c>
      <c r="AW349" s="10" t="s">
        <v>41</v>
      </c>
      <c r="AX349" s="10" t="s">
        <v>89</v>
      </c>
      <c r="AY349" s="172" t="s">
        <v>177</v>
      </c>
    </row>
    <row r="350" spans="2:65" s="1" customFormat="1" ht="22.5" customHeight="1">
      <c r="B350" s="129"/>
      <c r="C350" s="158" t="s">
        <v>631</v>
      </c>
      <c r="D350" s="158" t="s">
        <v>178</v>
      </c>
      <c r="E350" s="159" t="s">
        <v>632</v>
      </c>
      <c r="F350" s="276" t="s">
        <v>633</v>
      </c>
      <c r="G350" s="276"/>
      <c r="H350" s="276"/>
      <c r="I350" s="276"/>
      <c r="J350" s="160" t="s">
        <v>634</v>
      </c>
      <c r="K350" s="161">
        <v>1</v>
      </c>
      <c r="L350" s="277">
        <v>0</v>
      </c>
      <c r="M350" s="277"/>
      <c r="N350" s="270">
        <f>ROUND(L350*K350,2)</f>
        <v>0</v>
      </c>
      <c r="O350" s="270"/>
      <c r="P350" s="270"/>
      <c r="Q350" s="270"/>
      <c r="R350" s="132"/>
      <c r="T350" s="162" t="s">
        <v>5</v>
      </c>
      <c r="U350" s="48" t="s">
        <v>49</v>
      </c>
      <c r="V350" s="40"/>
      <c r="W350" s="163">
        <f>V350*K350</f>
        <v>0</v>
      </c>
      <c r="X350" s="163">
        <v>0</v>
      </c>
      <c r="Y350" s="163">
        <f>X350*K350</f>
        <v>0</v>
      </c>
      <c r="Z350" s="163">
        <v>0</v>
      </c>
      <c r="AA350" s="164">
        <f>Z350*K350</f>
        <v>0</v>
      </c>
      <c r="AR350" s="21" t="s">
        <v>628</v>
      </c>
      <c r="AT350" s="21" t="s">
        <v>178</v>
      </c>
      <c r="AU350" s="21" t="s">
        <v>24</v>
      </c>
      <c r="AY350" s="21" t="s">
        <v>177</v>
      </c>
      <c r="BE350" s="104">
        <f>IF(U350="základní",N350,0)</f>
        <v>0</v>
      </c>
      <c r="BF350" s="104">
        <f>IF(U350="snížená",N350,0)</f>
        <v>0</v>
      </c>
      <c r="BG350" s="104">
        <f>IF(U350="zákl. přenesená",N350,0)</f>
        <v>0</v>
      </c>
      <c r="BH350" s="104">
        <f>IF(U350="sníž. přenesená",N350,0)</f>
        <v>0</v>
      </c>
      <c r="BI350" s="104">
        <f>IF(U350="nulová",N350,0)</f>
        <v>0</v>
      </c>
      <c r="BJ350" s="21" t="s">
        <v>89</v>
      </c>
      <c r="BK350" s="104">
        <f>ROUND(L350*K350,2)</f>
        <v>0</v>
      </c>
      <c r="BL350" s="21" t="s">
        <v>628</v>
      </c>
      <c r="BM350" s="21" t="s">
        <v>635</v>
      </c>
    </row>
    <row r="351" spans="2:65" s="10" customFormat="1" ht="22.5" customHeight="1">
      <c r="B351" s="165"/>
      <c r="C351" s="166"/>
      <c r="D351" s="166"/>
      <c r="E351" s="167" t="s">
        <v>5</v>
      </c>
      <c r="F351" s="271" t="s">
        <v>630</v>
      </c>
      <c r="G351" s="272"/>
      <c r="H351" s="272"/>
      <c r="I351" s="272"/>
      <c r="J351" s="166"/>
      <c r="K351" s="168">
        <v>1</v>
      </c>
      <c r="L351" s="166"/>
      <c r="M351" s="166"/>
      <c r="N351" s="166"/>
      <c r="O351" s="166"/>
      <c r="P351" s="166"/>
      <c r="Q351" s="166"/>
      <c r="R351" s="169"/>
      <c r="T351" s="170"/>
      <c r="U351" s="166"/>
      <c r="V351" s="166"/>
      <c r="W351" s="166"/>
      <c r="X351" s="166"/>
      <c r="Y351" s="166"/>
      <c r="Z351" s="166"/>
      <c r="AA351" s="171"/>
      <c r="AT351" s="172" t="s">
        <v>185</v>
      </c>
      <c r="AU351" s="172" t="s">
        <v>24</v>
      </c>
      <c r="AV351" s="10" t="s">
        <v>24</v>
      </c>
      <c r="AW351" s="10" t="s">
        <v>41</v>
      </c>
      <c r="AX351" s="10" t="s">
        <v>89</v>
      </c>
      <c r="AY351" s="172" t="s">
        <v>177</v>
      </c>
    </row>
    <row r="352" spans="2:65" s="1" customFormat="1" ht="22.5" customHeight="1">
      <c r="B352" s="129"/>
      <c r="C352" s="158" t="s">
        <v>636</v>
      </c>
      <c r="D352" s="158" t="s">
        <v>178</v>
      </c>
      <c r="E352" s="159" t="s">
        <v>637</v>
      </c>
      <c r="F352" s="276" t="s">
        <v>638</v>
      </c>
      <c r="G352" s="276"/>
      <c r="H352" s="276"/>
      <c r="I352" s="276"/>
      <c r="J352" s="160" t="s">
        <v>634</v>
      </c>
      <c r="K352" s="161">
        <v>1</v>
      </c>
      <c r="L352" s="277">
        <v>0</v>
      </c>
      <c r="M352" s="277"/>
      <c r="N352" s="270">
        <f>ROUND(L352*K352,2)</f>
        <v>0</v>
      </c>
      <c r="O352" s="270"/>
      <c r="P352" s="270"/>
      <c r="Q352" s="270"/>
      <c r="R352" s="132"/>
      <c r="T352" s="162" t="s">
        <v>5</v>
      </c>
      <c r="U352" s="48" t="s">
        <v>49</v>
      </c>
      <c r="V352" s="40"/>
      <c r="W352" s="163">
        <f>V352*K352</f>
        <v>0</v>
      </c>
      <c r="X352" s="163">
        <v>0</v>
      </c>
      <c r="Y352" s="163">
        <f>X352*K352</f>
        <v>0</v>
      </c>
      <c r="Z352" s="163">
        <v>0</v>
      </c>
      <c r="AA352" s="164">
        <f>Z352*K352</f>
        <v>0</v>
      </c>
      <c r="AR352" s="21" t="s">
        <v>628</v>
      </c>
      <c r="AT352" s="21" t="s">
        <v>178</v>
      </c>
      <c r="AU352" s="21" t="s">
        <v>24</v>
      </c>
      <c r="AY352" s="21" t="s">
        <v>177</v>
      </c>
      <c r="BE352" s="104">
        <f>IF(U352="základní",N352,0)</f>
        <v>0</v>
      </c>
      <c r="BF352" s="104">
        <f>IF(U352="snížená",N352,0)</f>
        <v>0</v>
      </c>
      <c r="BG352" s="104">
        <f>IF(U352="zákl. přenesená",N352,0)</f>
        <v>0</v>
      </c>
      <c r="BH352" s="104">
        <f>IF(U352="sníž. přenesená",N352,0)</f>
        <v>0</v>
      </c>
      <c r="BI352" s="104">
        <f>IF(U352="nulová",N352,0)</f>
        <v>0</v>
      </c>
      <c r="BJ352" s="21" t="s">
        <v>89</v>
      </c>
      <c r="BK352" s="104">
        <f>ROUND(L352*K352,2)</f>
        <v>0</v>
      </c>
      <c r="BL352" s="21" t="s">
        <v>628</v>
      </c>
      <c r="BM352" s="21" t="s">
        <v>639</v>
      </c>
    </row>
    <row r="353" spans="2:65" s="10" customFormat="1" ht="22.5" customHeight="1">
      <c r="B353" s="165"/>
      <c r="C353" s="166"/>
      <c r="D353" s="166"/>
      <c r="E353" s="167" t="s">
        <v>5</v>
      </c>
      <c r="F353" s="271" t="s">
        <v>630</v>
      </c>
      <c r="G353" s="272"/>
      <c r="H353" s="272"/>
      <c r="I353" s="272"/>
      <c r="J353" s="166"/>
      <c r="K353" s="168">
        <v>1</v>
      </c>
      <c r="L353" s="166"/>
      <c r="M353" s="166"/>
      <c r="N353" s="166"/>
      <c r="O353" s="166"/>
      <c r="P353" s="166"/>
      <c r="Q353" s="166"/>
      <c r="R353" s="169"/>
      <c r="T353" s="170"/>
      <c r="U353" s="166"/>
      <c r="V353" s="166"/>
      <c r="W353" s="166"/>
      <c r="X353" s="166"/>
      <c r="Y353" s="166"/>
      <c r="Z353" s="166"/>
      <c r="AA353" s="171"/>
      <c r="AT353" s="172" t="s">
        <v>185</v>
      </c>
      <c r="AU353" s="172" t="s">
        <v>24</v>
      </c>
      <c r="AV353" s="10" t="s">
        <v>24</v>
      </c>
      <c r="AW353" s="10" t="s">
        <v>41</v>
      </c>
      <c r="AX353" s="10" t="s">
        <v>89</v>
      </c>
      <c r="AY353" s="172" t="s">
        <v>177</v>
      </c>
    </row>
    <row r="354" spans="2:65" s="1" customFormat="1" ht="22.5" customHeight="1">
      <c r="B354" s="129"/>
      <c r="C354" s="158" t="s">
        <v>640</v>
      </c>
      <c r="D354" s="158" t="s">
        <v>178</v>
      </c>
      <c r="E354" s="159" t="s">
        <v>641</v>
      </c>
      <c r="F354" s="276" t="s">
        <v>642</v>
      </c>
      <c r="G354" s="276"/>
      <c r="H354" s="276"/>
      <c r="I354" s="276"/>
      <c r="J354" s="160" t="s">
        <v>634</v>
      </c>
      <c r="K354" s="161">
        <v>1</v>
      </c>
      <c r="L354" s="277">
        <v>0</v>
      </c>
      <c r="M354" s="277"/>
      <c r="N354" s="270">
        <f>ROUND(L354*K354,2)</f>
        <v>0</v>
      </c>
      <c r="O354" s="270"/>
      <c r="P354" s="270"/>
      <c r="Q354" s="270"/>
      <c r="R354" s="132"/>
      <c r="T354" s="162" t="s">
        <v>5</v>
      </c>
      <c r="U354" s="48" t="s">
        <v>49</v>
      </c>
      <c r="V354" s="40"/>
      <c r="W354" s="163">
        <f>V354*K354</f>
        <v>0</v>
      </c>
      <c r="X354" s="163">
        <v>0</v>
      </c>
      <c r="Y354" s="163">
        <f>X354*K354</f>
        <v>0</v>
      </c>
      <c r="Z354" s="163">
        <v>0</v>
      </c>
      <c r="AA354" s="164">
        <f>Z354*K354</f>
        <v>0</v>
      </c>
      <c r="AR354" s="21" t="s">
        <v>628</v>
      </c>
      <c r="AT354" s="21" t="s">
        <v>178</v>
      </c>
      <c r="AU354" s="21" t="s">
        <v>24</v>
      </c>
      <c r="AY354" s="21" t="s">
        <v>177</v>
      </c>
      <c r="BE354" s="104">
        <f>IF(U354="základní",N354,0)</f>
        <v>0</v>
      </c>
      <c r="BF354" s="104">
        <f>IF(U354="snížená",N354,0)</f>
        <v>0</v>
      </c>
      <c r="BG354" s="104">
        <f>IF(U354="zákl. přenesená",N354,0)</f>
        <v>0</v>
      </c>
      <c r="BH354" s="104">
        <f>IF(U354="sníž. přenesená",N354,0)</f>
        <v>0</v>
      </c>
      <c r="BI354" s="104">
        <f>IF(U354="nulová",N354,0)</f>
        <v>0</v>
      </c>
      <c r="BJ354" s="21" t="s">
        <v>89</v>
      </c>
      <c r="BK354" s="104">
        <f>ROUND(L354*K354,2)</f>
        <v>0</v>
      </c>
      <c r="BL354" s="21" t="s">
        <v>628</v>
      </c>
      <c r="BM354" s="21" t="s">
        <v>643</v>
      </c>
    </row>
    <row r="355" spans="2:65" s="10" customFormat="1" ht="22.5" customHeight="1">
      <c r="B355" s="165"/>
      <c r="C355" s="166"/>
      <c r="D355" s="166"/>
      <c r="E355" s="167" t="s">
        <v>5</v>
      </c>
      <c r="F355" s="271" t="s">
        <v>630</v>
      </c>
      <c r="G355" s="272"/>
      <c r="H355" s="272"/>
      <c r="I355" s="272"/>
      <c r="J355" s="166"/>
      <c r="K355" s="168">
        <v>1</v>
      </c>
      <c r="L355" s="166"/>
      <c r="M355" s="166"/>
      <c r="N355" s="166"/>
      <c r="O355" s="166"/>
      <c r="P355" s="166"/>
      <c r="Q355" s="166"/>
      <c r="R355" s="169"/>
      <c r="T355" s="170"/>
      <c r="U355" s="166"/>
      <c r="V355" s="166"/>
      <c r="W355" s="166"/>
      <c r="X355" s="166"/>
      <c r="Y355" s="166"/>
      <c r="Z355" s="166"/>
      <c r="AA355" s="171"/>
      <c r="AT355" s="172" t="s">
        <v>185</v>
      </c>
      <c r="AU355" s="172" t="s">
        <v>24</v>
      </c>
      <c r="AV355" s="10" t="s">
        <v>24</v>
      </c>
      <c r="AW355" s="10" t="s">
        <v>41</v>
      </c>
      <c r="AX355" s="10" t="s">
        <v>89</v>
      </c>
      <c r="AY355" s="172" t="s">
        <v>177</v>
      </c>
    </row>
    <row r="356" spans="2:65" s="1" customFormat="1" ht="49.9" customHeight="1">
      <c r="B356" s="39"/>
      <c r="C356" s="40"/>
      <c r="D356" s="149" t="s">
        <v>644</v>
      </c>
      <c r="E356" s="40"/>
      <c r="F356" s="40"/>
      <c r="G356" s="40"/>
      <c r="H356" s="40"/>
      <c r="I356" s="40"/>
      <c r="J356" s="40"/>
      <c r="K356" s="40"/>
      <c r="L356" s="40"/>
      <c r="M356" s="40"/>
      <c r="N356" s="302">
        <f t="shared" ref="N356:N361" si="5">BK356</f>
        <v>0</v>
      </c>
      <c r="O356" s="303"/>
      <c r="P356" s="303"/>
      <c r="Q356" s="303"/>
      <c r="R356" s="41"/>
      <c r="T356" s="201"/>
      <c r="U356" s="40"/>
      <c r="V356" s="40"/>
      <c r="W356" s="40"/>
      <c r="X356" s="40"/>
      <c r="Y356" s="40"/>
      <c r="Z356" s="40"/>
      <c r="AA356" s="78"/>
      <c r="AT356" s="21" t="s">
        <v>83</v>
      </c>
      <c r="AU356" s="21" t="s">
        <v>84</v>
      </c>
      <c r="AY356" s="21" t="s">
        <v>645</v>
      </c>
      <c r="BK356" s="104">
        <f>SUM(BK357:BK361)</f>
        <v>0</v>
      </c>
    </row>
    <row r="357" spans="2:65" s="1" customFormat="1" ht="22.35" customHeight="1">
      <c r="B357" s="39"/>
      <c r="C357" s="202" t="s">
        <v>5</v>
      </c>
      <c r="D357" s="202" t="s">
        <v>178</v>
      </c>
      <c r="E357" s="203" t="s">
        <v>5</v>
      </c>
      <c r="F357" s="293" t="s">
        <v>5</v>
      </c>
      <c r="G357" s="293"/>
      <c r="H357" s="293"/>
      <c r="I357" s="293"/>
      <c r="J357" s="204" t="s">
        <v>5</v>
      </c>
      <c r="K357" s="205"/>
      <c r="L357" s="277"/>
      <c r="M357" s="294"/>
      <c r="N357" s="294">
        <f t="shared" si="5"/>
        <v>0</v>
      </c>
      <c r="O357" s="294"/>
      <c r="P357" s="294"/>
      <c r="Q357" s="294"/>
      <c r="R357" s="41"/>
      <c r="T357" s="162" t="s">
        <v>5</v>
      </c>
      <c r="U357" s="206" t="s">
        <v>49</v>
      </c>
      <c r="V357" s="40"/>
      <c r="W357" s="40"/>
      <c r="X357" s="40"/>
      <c r="Y357" s="40"/>
      <c r="Z357" s="40"/>
      <c r="AA357" s="78"/>
      <c r="AT357" s="21" t="s">
        <v>645</v>
      </c>
      <c r="AU357" s="21" t="s">
        <v>89</v>
      </c>
      <c r="AY357" s="21" t="s">
        <v>645</v>
      </c>
      <c r="BE357" s="104">
        <f>IF(U357="základní",N357,0)</f>
        <v>0</v>
      </c>
      <c r="BF357" s="104">
        <f>IF(U357="snížená",N357,0)</f>
        <v>0</v>
      </c>
      <c r="BG357" s="104">
        <f>IF(U357="zákl. přenesená",N357,0)</f>
        <v>0</v>
      </c>
      <c r="BH357" s="104">
        <f>IF(U357="sníž. přenesená",N357,0)</f>
        <v>0</v>
      </c>
      <c r="BI357" s="104">
        <f>IF(U357="nulová",N357,0)</f>
        <v>0</v>
      </c>
      <c r="BJ357" s="21" t="s">
        <v>89</v>
      </c>
      <c r="BK357" s="104">
        <f>L357*K357</f>
        <v>0</v>
      </c>
    </row>
    <row r="358" spans="2:65" s="1" customFormat="1" ht="22.35" customHeight="1">
      <c r="B358" s="39"/>
      <c r="C358" s="202" t="s">
        <v>5</v>
      </c>
      <c r="D358" s="202" t="s">
        <v>178</v>
      </c>
      <c r="E358" s="203" t="s">
        <v>5</v>
      </c>
      <c r="F358" s="293" t="s">
        <v>5</v>
      </c>
      <c r="G358" s="293"/>
      <c r="H358" s="293"/>
      <c r="I358" s="293"/>
      <c r="J358" s="204" t="s">
        <v>5</v>
      </c>
      <c r="K358" s="205"/>
      <c r="L358" s="277"/>
      <c r="M358" s="294"/>
      <c r="N358" s="294">
        <f t="shared" si="5"/>
        <v>0</v>
      </c>
      <c r="O358" s="294"/>
      <c r="P358" s="294"/>
      <c r="Q358" s="294"/>
      <c r="R358" s="41"/>
      <c r="T358" s="162" t="s">
        <v>5</v>
      </c>
      <c r="U358" s="206" t="s">
        <v>49</v>
      </c>
      <c r="V358" s="40"/>
      <c r="W358" s="40"/>
      <c r="X358" s="40"/>
      <c r="Y358" s="40"/>
      <c r="Z358" s="40"/>
      <c r="AA358" s="78"/>
      <c r="AT358" s="21" t="s">
        <v>645</v>
      </c>
      <c r="AU358" s="21" t="s">
        <v>89</v>
      </c>
      <c r="AY358" s="21" t="s">
        <v>645</v>
      </c>
      <c r="BE358" s="104">
        <f>IF(U358="základní",N358,0)</f>
        <v>0</v>
      </c>
      <c r="BF358" s="104">
        <f>IF(U358="snížená",N358,0)</f>
        <v>0</v>
      </c>
      <c r="BG358" s="104">
        <f>IF(U358="zákl. přenesená",N358,0)</f>
        <v>0</v>
      </c>
      <c r="BH358" s="104">
        <f>IF(U358="sníž. přenesená",N358,0)</f>
        <v>0</v>
      </c>
      <c r="BI358" s="104">
        <f>IF(U358="nulová",N358,0)</f>
        <v>0</v>
      </c>
      <c r="BJ358" s="21" t="s">
        <v>89</v>
      </c>
      <c r="BK358" s="104">
        <f>L358*K358</f>
        <v>0</v>
      </c>
    </row>
    <row r="359" spans="2:65" s="1" customFormat="1" ht="22.35" customHeight="1">
      <c r="B359" s="39"/>
      <c r="C359" s="202" t="s">
        <v>5</v>
      </c>
      <c r="D359" s="202" t="s">
        <v>178</v>
      </c>
      <c r="E359" s="203" t="s">
        <v>5</v>
      </c>
      <c r="F359" s="293" t="s">
        <v>5</v>
      </c>
      <c r="G359" s="293"/>
      <c r="H359" s="293"/>
      <c r="I359" s="293"/>
      <c r="J359" s="204" t="s">
        <v>5</v>
      </c>
      <c r="K359" s="205"/>
      <c r="L359" s="277"/>
      <c r="M359" s="294"/>
      <c r="N359" s="294">
        <f t="shared" si="5"/>
        <v>0</v>
      </c>
      <c r="O359" s="294"/>
      <c r="P359" s="294"/>
      <c r="Q359" s="294"/>
      <c r="R359" s="41"/>
      <c r="T359" s="162" t="s">
        <v>5</v>
      </c>
      <c r="U359" s="206" t="s">
        <v>49</v>
      </c>
      <c r="V359" s="40"/>
      <c r="W359" s="40"/>
      <c r="X359" s="40"/>
      <c r="Y359" s="40"/>
      <c r="Z359" s="40"/>
      <c r="AA359" s="78"/>
      <c r="AT359" s="21" t="s">
        <v>645</v>
      </c>
      <c r="AU359" s="21" t="s">
        <v>89</v>
      </c>
      <c r="AY359" s="21" t="s">
        <v>645</v>
      </c>
      <c r="BE359" s="104">
        <f>IF(U359="základní",N359,0)</f>
        <v>0</v>
      </c>
      <c r="BF359" s="104">
        <f>IF(U359="snížená",N359,0)</f>
        <v>0</v>
      </c>
      <c r="BG359" s="104">
        <f>IF(U359="zákl. přenesená",N359,0)</f>
        <v>0</v>
      </c>
      <c r="BH359" s="104">
        <f>IF(U359="sníž. přenesená",N359,0)</f>
        <v>0</v>
      </c>
      <c r="BI359" s="104">
        <f>IF(U359="nulová",N359,0)</f>
        <v>0</v>
      </c>
      <c r="BJ359" s="21" t="s">
        <v>89</v>
      </c>
      <c r="BK359" s="104">
        <f>L359*K359</f>
        <v>0</v>
      </c>
    </row>
    <row r="360" spans="2:65" s="1" customFormat="1" ht="22.35" customHeight="1">
      <c r="B360" s="39"/>
      <c r="C360" s="202" t="s">
        <v>5</v>
      </c>
      <c r="D360" s="202" t="s">
        <v>178</v>
      </c>
      <c r="E360" s="203" t="s">
        <v>5</v>
      </c>
      <c r="F360" s="293" t="s">
        <v>5</v>
      </c>
      <c r="G360" s="293"/>
      <c r="H360" s="293"/>
      <c r="I360" s="293"/>
      <c r="J360" s="204" t="s">
        <v>5</v>
      </c>
      <c r="K360" s="205"/>
      <c r="L360" s="277"/>
      <c r="M360" s="294"/>
      <c r="N360" s="294">
        <f t="shared" si="5"/>
        <v>0</v>
      </c>
      <c r="O360" s="294"/>
      <c r="P360" s="294"/>
      <c r="Q360" s="294"/>
      <c r="R360" s="41"/>
      <c r="T360" s="162" t="s">
        <v>5</v>
      </c>
      <c r="U360" s="206" t="s">
        <v>49</v>
      </c>
      <c r="V360" s="40"/>
      <c r="W360" s="40"/>
      <c r="X360" s="40"/>
      <c r="Y360" s="40"/>
      <c r="Z360" s="40"/>
      <c r="AA360" s="78"/>
      <c r="AT360" s="21" t="s">
        <v>645</v>
      </c>
      <c r="AU360" s="21" t="s">
        <v>89</v>
      </c>
      <c r="AY360" s="21" t="s">
        <v>645</v>
      </c>
      <c r="BE360" s="104">
        <f>IF(U360="základní",N360,0)</f>
        <v>0</v>
      </c>
      <c r="BF360" s="104">
        <f>IF(U360="snížená",N360,0)</f>
        <v>0</v>
      </c>
      <c r="BG360" s="104">
        <f>IF(U360="zákl. přenesená",N360,0)</f>
        <v>0</v>
      </c>
      <c r="BH360" s="104">
        <f>IF(U360="sníž. přenesená",N360,0)</f>
        <v>0</v>
      </c>
      <c r="BI360" s="104">
        <f>IF(U360="nulová",N360,0)</f>
        <v>0</v>
      </c>
      <c r="BJ360" s="21" t="s">
        <v>89</v>
      </c>
      <c r="BK360" s="104">
        <f>L360*K360</f>
        <v>0</v>
      </c>
    </row>
    <row r="361" spans="2:65" s="1" customFormat="1" ht="22.35" customHeight="1">
      <c r="B361" s="39"/>
      <c r="C361" s="202" t="s">
        <v>5</v>
      </c>
      <c r="D361" s="202" t="s">
        <v>178</v>
      </c>
      <c r="E361" s="203" t="s">
        <v>5</v>
      </c>
      <c r="F361" s="293" t="s">
        <v>5</v>
      </c>
      <c r="G361" s="293"/>
      <c r="H361" s="293"/>
      <c r="I361" s="293"/>
      <c r="J361" s="204" t="s">
        <v>5</v>
      </c>
      <c r="K361" s="205"/>
      <c r="L361" s="277"/>
      <c r="M361" s="294"/>
      <c r="N361" s="294">
        <f t="shared" si="5"/>
        <v>0</v>
      </c>
      <c r="O361" s="294"/>
      <c r="P361" s="294"/>
      <c r="Q361" s="294"/>
      <c r="R361" s="41"/>
      <c r="T361" s="162" t="s">
        <v>5</v>
      </c>
      <c r="U361" s="206" t="s">
        <v>49</v>
      </c>
      <c r="V361" s="60"/>
      <c r="W361" s="60"/>
      <c r="X361" s="60"/>
      <c r="Y361" s="60"/>
      <c r="Z361" s="60"/>
      <c r="AA361" s="62"/>
      <c r="AT361" s="21" t="s">
        <v>645</v>
      </c>
      <c r="AU361" s="21" t="s">
        <v>89</v>
      </c>
      <c r="AY361" s="21" t="s">
        <v>645</v>
      </c>
      <c r="BE361" s="104">
        <f>IF(U361="základní",N361,0)</f>
        <v>0</v>
      </c>
      <c r="BF361" s="104">
        <f>IF(U361="snížená",N361,0)</f>
        <v>0</v>
      </c>
      <c r="BG361" s="104">
        <f>IF(U361="zákl. přenesená",N361,0)</f>
        <v>0</v>
      </c>
      <c r="BH361" s="104">
        <f>IF(U361="sníž. přenesená",N361,0)</f>
        <v>0</v>
      </c>
      <c r="BI361" s="104">
        <f>IF(U361="nulová",N361,0)</f>
        <v>0</v>
      </c>
      <c r="BJ361" s="21" t="s">
        <v>89</v>
      </c>
      <c r="BK361" s="104">
        <f>L361*K361</f>
        <v>0</v>
      </c>
    </row>
    <row r="362" spans="2:65" s="1" customFormat="1" ht="6.95" customHeight="1">
      <c r="B362" s="63"/>
      <c r="C362" s="64"/>
      <c r="D362" s="64"/>
      <c r="E362" s="64"/>
      <c r="F362" s="64"/>
      <c r="G362" s="64"/>
      <c r="H362" s="64"/>
      <c r="I362" s="64"/>
      <c r="J362" s="64"/>
      <c r="K362" s="64"/>
      <c r="L362" s="64"/>
      <c r="M362" s="64"/>
      <c r="N362" s="64"/>
      <c r="O362" s="64"/>
      <c r="P362" s="64"/>
      <c r="Q362" s="64"/>
      <c r="R362" s="65"/>
    </row>
  </sheetData>
  <mergeCells count="505">
    <mergeCell ref="H1:K1"/>
    <mergeCell ref="S2:AC2"/>
    <mergeCell ref="F360:I360"/>
    <mergeCell ref="L360:M360"/>
    <mergeCell ref="N360:Q360"/>
    <mergeCell ref="N343:Q343"/>
    <mergeCell ref="N346:Q346"/>
    <mergeCell ref="N347:Q347"/>
    <mergeCell ref="N356:Q356"/>
    <mergeCell ref="F357:I357"/>
    <mergeCell ref="F361:I361"/>
    <mergeCell ref="L361:M361"/>
    <mergeCell ref="N361:Q361"/>
    <mergeCell ref="N122:Q122"/>
    <mergeCell ref="N123:Q123"/>
    <mergeCell ref="N124:Q124"/>
    <mergeCell ref="N224:Q224"/>
    <mergeCell ref="N231:Q231"/>
    <mergeCell ref="N248:Q248"/>
    <mergeCell ref="N333:Q333"/>
    <mergeCell ref="F354:I354"/>
    <mergeCell ref="L354:M354"/>
    <mergeCell ref="L357:M357"/>
    <mergeCell ref="N357:Q357"/>
    <mergeCell ref="F358:I358"/>
    <mergeCell ref="L358:M358"/>
    <mergeCell ref="N358:Q358"/>
    <mergeCell ref="F349:I349"/>
    <mergeCell ref="F350:I350"/>
    <mergeCell ref="F359:I359"/>
    <mergeCell ref="L359:M359"/>
    <mergeCell ref="N359:Q359"/>
    <mergeCell ref="F351:I351"/>
    <mergeCell ref="F352:I352"/>
    <mergeCell ref="L352:M352"/>
    <mergeCell ref="N352:Q352"/>
    <mergeCell ref="F353:I353"/>
    <mergeCell ref="N341:Q341"/>
    <mergeCell ref="F342:I342"/>
    <mergeCell ref="N354:Q354"/>
    <mergeCell ref="F355:I355"/>
    <mergeCell ref="F345:I345"/>
    <mergeCell ref="L345:M345"/>
    <mergeCell ref="N345:Q345"/>
    <mergeCell ref="F348:I348"/>
    <mergeCell ref="L348:M348"/>
    <mergeCell ref="N348:Q348"/>
    <mergeCell ref="F337:I337"/>
    <mergeCell ref="L337:M337"/>
    <mergeCell ref="L350:M350"/>
    <mergeCell ref="N350:Q350"/>
    <mergeCell ref="F339:I339"/>
    <mergeCell ref="L339:M339"/>
    <mergeCell ref="N339:Q339"/>
    <mergeCell ref="F340:I340"/>
    <mergeCell ref="F341:I341"/>
    <mergeCell ref="L341:M341"/>
    <mergeCell ref="L331:M331"/>
    <mergeCell ref="N331:Q331"/>
    <mergeCell ref="F344:I344"/>
    <mergeCell ref="L344:M344"/>
    <mergeCell ref="N344:Q344"/>
    <mergeCell ref="F334:I334"/>
    <mergeCell ref="L334:M334"/>
    <mergeCell ref="N334:Q334"/>
    <mergeCell ref="F335:I335"/>
    <mergeCell ref="F336:I336"/>
    <mergeCell ref="F326:I326"/>
    <mergeCell ref="F327:I327"/>
    <mergeCell ref="N337:Q337"/>
    <mergeCell ref="F338:I338"/>
    <mergeCell ref="F328:I328"/>
    <mergeCell ref="F329:I329"/>
    <mergeCell ref="L329:M329"/>
    <mergeCell ref="N329:Q329"/>
    <mergeCell ref="F330:I330"/>
    <mergeCell ref="F331:I331"/>
    <mergeCell ref="L321:M321"/>
    <mergeCell ref="N321:Q321"/>
    <mergeCell ref="F332:I332"/>
    <mergeCell ref="F323:I323"/>
    <mergeCell ref="L323:M323"/>
    <mergeCell ref="N323:Q323"/>
    <mergeCell ref="F324:I324"/>
    <mergeCell ref="F325:I325"/>
    <mergeCell ref="L325:M325"/>
    <mergeCell ref="N325:Q325"/>
    <mergeCell ref="F316:I316"/>
    <mergeCell ref="F317:I317"/>
    <mergeCell ref="L327:M327"/>
    <mergeCell ref="N327:Q327"/>
    <mergeCell ref="F318:I318"/>
    <mergeCell ref="F319:I319"/>
    <mergeCell ref="F320:I320"/>
    <mergeCell ref="L320:M320"/>
    <mergeCell ref="N320:Q320"/>
    <mergeCell ref="F321:I321"/>
    <mergeCell ref="L309:M309"/>
    <mergeCell ref="N309:Q309"/>
    <mergeCell ref="F322:I322"/>
    <mergeCell ref="F313:I313"/>
    <mergeCell ref="L313:M313"/>
    <mergeCell ref="N313:Q313"/>
    <mergeCell ref="F314:I314"/>
    <mergeCell ref="F315:I315"/>
    <mergeCell ref="L315:M315"/>
    <mergeCell ref="N315:Q315"/>
    <mergeCell ref="L305:M305"/>
    <mergeCell ref="N305:Q305"/>
    <mergeCell ref="F306:I306"/>
    <mergeCell ref="F307:I307"/>
    <mergeCell ref="F310:I310"/>
    <mergeCell ref="F311:I311"/>
    <mergeCell ref="L311:M311"/>
    <mergeCell ref="N311:Q311"/>
    <mergeCell ref="F308:I308"/>
    <mergeCell ref="F309:I309"/>
    <mergeCell ref="F300:I300"/>
    <mergeCell ref="F301:I301"/>
    <mergeCell ref="L301:M301"/>
    <mergeCell ref="N301:Q301"/>
    <mergeCell ref="F312:I312"/>
    <mergeCell ref="F303:I303"/>
    <mergeCell ref="L303:M303"/>
    <mergeCell ref="N303:Q303"/>
    <mergeCell ref="F304:I304"/>
    <mergeCell ref="F305:I305"/>
    <mergeCell ref="L295:M295"/>
    <mergeCell ref="N295:Q295"/>
    <mergeCell ref="F296:I296"/>
    <mergeCell ref="F297:I297"/>
    <mergeCell ref="L307:M307"/>
    <mergeCell ref="N307:Q307"/>
    <mergeCell ref="F298:I298"/>
    <mergeCell ref="F299:I299"/>
    <mergeCell ref="L299:M299"/>
    <mergeCell ref="N299:Q299"/>
    <mergeCell ref="F290:I290"/>
    <mergeCell ref="F291:I291"/>
    <mergeCell ref="L291:M291"/>
    <mergeCell ref="N291:Q291"/>
    <mergeCell ref="F302:I302"/>
    <mergeCell ref="F293:I293"/>
    <mergeCell ref="L293:M293"/>
    <mergeCell ref="N293:Q293"/>
    <mergeCell ref="F294:I294"/>
    <mergeCell ref="F295:I295"/>
    <mergeCell ref="L285:M285"/>
    <mergeCell ref="N285:Q285"/>
    <mergeCell ref="F286:I286"/>
    <mergeCell ref="F287:I287"/>
    <mergeCell ref="L297:M297"/>
    <mergeCell ref="N297:Q297"/>
    <mergeCell ref="F288:I288"/>
    <mergeCell ref="F289:I289"/>
    <mergeCell ref="L289:M289"/>
    <mergeCell ref="N289:Q289"/>
    <mergeCell ref="F280:I280"/>
    <mergeCell ref="F281:I281"/>
    <mergeCell ref="L281:M281"/>
    <mergeCell ref="N281:Q281"/>
    <mergeCell ref="F292:I292"/>
    <mergeCell ref="F283:I283"/>
    <mergeCell ref="L283:M283"/>
    <mergeCell ref="N283:Q283"/>
    <mergeCell ref="F284:I284"/>
    <mergeCell ref="F285:I285"/>
    <mergeCell ref="F282:I282"/>
    <mergeCell ref="F273:I273"/>
    <mergeCell ref="F274:I274"/>
    <mergeCell ref="F275:I275"/>
    <mergeCell ref="L287:M287"/>
    <mergeCell ref="N287:Q287"/>
    <mergeCell ref="F278:I278"/>
    <mergeCell ref="F279:I279"/>
    <mergeCell ref="L279:M279"/>
    <mergeCell ref="N279:Q279"/>
    <mergeCell ref="L275:M275"/>
    <mergeCell ref="N275:Q275"/>
    <mergeCell ref="F276:I276"/>
    <mergeCell ref="F277:I277"/>
    <mergeCell ref="L277:M277"/>
    <mergeCell ref="N277:Q277"/>
    <mergeCell ref="F270:I270"/>
    <mergeCell ref="L270:M270"/>
    <mergeCell ref="N270:Q270"/>
    <mergeCell ref="F271:I271"/>
    <mergeCell ref="F268:I268"/>
    <mergeCell ref="L268:M268"/>
    <mergeCell ref="N268:Q268"/>
    <mergeCell ref="F269:I269"/>
    <mergeCell ref="F272:I272"/>
    <mergeCell ref="L272:M272"/>
    <mergeCell ref="N272:Q272"/>
    <mergeCell ref="F263:I263"/>
    <mergeCell ref="F264:I264"/>
    <mergeCell ref="L264:M264"/>
    <mergeCell ref="N264:Q264"/>
    <mergeCell ref="F265:I265"/>
    <mergeCell ref="F266:I266"/>
    <mergeCell ref="L266:M266"/>
    <mergeCell ref="N266:Q266"/>
    <mergeCell ref="F267:I267"/>
    <mergeCell ref="F258:I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53:I253"/>
    <mergeCell ref="L253:M253"/>
    <mergeCell ref="N253:Q253"/>
    <mergeCell ref="F254:I254"/>
    <mergeCell ref="F255:I255"/>
    <mergeCell ref="L255:M255"/>
    <mergeCell ref="N255:Q255"/>
    <mergeCell ref="F256:I256"/>
    <mergeCell ref="F257:I257"/>
    <mergeCell ref="L257:M257"/>
    <mergeCell ref="N257:Q257"/>
    <mergeCell ref="F247:I247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N242:Q24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41:I241"/>
    <mergeCell ref="F242:I242"/>
    <mergeCell ref="F235:I235"/>
    <mergeCell ref="F236:I236"/>
    <mergeCell ref="F237:I237"/>
    <mergeCell ref="F238:I238"/>
    <mergeCell ref="L232:M232"/>
    <mergeCell ref="N232:Q232"/>
    <mergeCell ref="F233:I233"/>
    <mergeCell ref="F234:I234"/>
    <mergeCell ref="F239:I239"/>
    <mergeCell ref="F240:I240"/>
    <mergeCell ref="F226:I226"/>
    <mergeCell ref="F227:I227"/>
    <mergeCell ref="L227:M227"/>
    <mergeCell ref="N227:Q227"/>
    <mergeCell ref="L242:M242"/>
    <mergeCell ref="F229:I229"/>
    <mergeCell ref="L229:M229"/>
    <mergeCell ref="N229:Q229"/>
    <mergeCell ref="F230:I230"/>
    <mergeCell ref="F232:I232"/>
    <mergeCell ref="F228:I228"/>
    <mergeCell ref="F218:I218"/>
    <mergeCell ref="F219:I219"/>
    <mergeCell ref="F220:I220"/>
    <mergeCell ref="L234:M234"/>
    <mergeCell ref="N234:Q234"/>
    <mergeCell ref="F223:I223"/>
    <mergeCell ref="F225:I225"/>
    <mergeCell ref="L225:M225"/>
    <mergeCell ref="N225:Q225"/>
    <mergeCell ref="L220:M220"/>
    <mergeCell ref="N220:Q220"/>
    <mergeCell ref="F221:I221"/>
    <mergeCell ref="F222:I222"/>
    <mergeCell ref="L222:M222"/>
    <mergeCell ref="N222:Q222"/>
    <mergeCell ref="F204:I204"/>
    <mergeCell ref="F205:I205"/>
    <mergeCell ref="L205:M205"/>
    <mergeCell ref="F208:I208"/>
    <mergeCell ref="F213:I213"/>
    <mergeCell ref="F214:I214"/>
    <mergeCell ref="F209:I209"/>
    <mergeCell ref="F210:I210"/>
    <mergeCell ref="F211:I211"/>
    <mergeCell ref="F212:I212"/>
    <mergeCell ref="N205:Q205"/>
    <mergeCell ref="F206:I206"/>
    <mergeCell ref="F207:I207"/>
    <mergeCell ref="L207:M207"/>
    <mergeCell ref="N207:Q207"/>
    <mergeCell ref="F217:I217"/>
    <mergeCell ref="F215:I215"/>
    <mergeCell ref="F216:I216"/>
    <mergeCell ref="L197:M197"/>
    <mergeCell ref="F201:I201"/>
    <mergeCell ref="L201:M201"/>
    <mergeCell ref="N201:Q201"/>
    <mergeCell ref="F202:I202"/>
    <mergeCell ref="F199:I199"/>
    <mergeCell ref="L199:M199"/>
    <mergeCell ref="N199:Q199"/>
    <mergeCell ref="F200:I200"/>
    <mergeCell ref="F192:I192"/>
    <mergeCell ref="F203:I203"/>
    <mergeCell ref="L203:M203"/>
    <mergeCell ref="N203:Q203"/>
    <mergeCell ref="F194:I194"/>
    <mergeCell ref="F195:I195"/>
    <mergeCell ref="L195:M195"/>
    <mergeCell ref="N195:Q195"/>
    <mergeCell ref="F196:I196"/>
    <mergeCell ref="F197:I197"/>
    <mergeCell ref="L185:M185"/>
    <mergeCell ref="N197:Q197"/>
    <mergeCell ref="F198:I198"/>
    <mergeCell ref="F187:I187"/>
    <mergeCell ref="F188:I188"/>
    <mergeCell ref="F189:I189"/>
    <mergeCell ref="L189:M189"/>
    <mergeCell ref="N189:Q189"/>
    <mergeCell ref="F190:I190"/>
    <mergeCell ref="F191:I191"/>
    <mergeCell ref="L181:M181"/>
    <mergeCell ref="F193:I193"/>
    <mergeCell ref="L193:M193"/>
    <mergeCell ref="N193:Q193"/>
    <mergeCell ref="F182:I182"/>
    <mergeCell ref="F183:I183"/>
    <mergeCell ref="L183:M183"/>
    <mergeCell ref="N183:Q183"/>
    <mergeCell ref="F184:I184"/>
    <mergeCell ref="F185:I185"/>
    <mergeCell ref="L176:M176"/>
    <mergeCell ref="N185:Q185"/>
    <mergeCell ref="F186:I186"/>
    <mergeCell ref="F177:I177"/>
    <mergeCell ref="F178:I178"/>
    <mergeCell ref="F179:I179"/>
    <mergeCell ref="L179:M179"/>
    <mergeCell ref="N179:Q179"/>
    <mergeCell ref="F180:I180"/>
    <mergeCell ref="F181:I181"/>
    <mergeCell ref="F170:I170"/>
    <mergeCell ref="N181:Q181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F161:I161"/>
    <mergeCell ref="N176:Q176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64:I164"/>
    <mergeCell ref="F165:I165"/>
    <mergeCell ref="L165:M165"/>
    <mergeCell ref="N165:Q165"/>
    <mergeCell ref="L161:M161"/>
    <mergeCell ref="N161:Q161"/>
    <mergeCell ref="F162:I162"/>
    <mergeCell ref="F163:I163"/>
    <mergeCell ref="L163:M163"/>
    <mergeCell ref="N163:Q163"/>
    <mergeCell ref="L147:M147"/>
    <mergeCell ref="N147:Q147"/>
    <mergeCell ref="F157:I157"/>
    <mergeCell ref="F158:I158"/>
    <mergeCell ref="F159:I159"/>
    <mergeCell ref="F160:I160"/>
    <mergeCell ref="F153:I153"/>
    <mergeCell ref="F154:I154"/>
    <mergeCell ref="F155:I155"/>
    <mergeCell ref="F156:I156"/>
    <mergeCell ref="F152:I152"/>
    <mergeCell ref="F141:I141"/>
    <mergeCell ref="F142:I142"/>
    <mergeCell ref="F143:I143"/>
    <mergeCell ref="F148:I148"/>
    <mergeCell ref="F149:I149"/>
    <mergeCell ref="F150:I150"/>
    <mergeCell ref="F151:I151"/>
    <mergeCell ref="F146:I146"/>
    <mergeCell ref="F147:I147"/>
    <mergeCell ref="L143:M143"/>
    <mergeCell ref="N143:Q143"/>
    <mergeCell ref="F144:I144"/>
    <mergeCell ref="F145:I145"/>
    <mergeCell ref="L145:M145"/>
    <mergeCell ref="N145:Q145"/>
    <mergeCell ref="F138:I138"/>
    <mergeCell ref="F139:I139"/>
    <mergeCell ref="L139:M139"/>
    <mergeCell ref="N139:Q139"/>
    <mergeCell ref="F136:I136"/>
    <mergeCell ref="F137:I137"/>
    <mergeCell ref="L137:M137"/>
    <mergeCell ref="N137:Q137"/>
    <mergeCell ref="F140:I14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N98:Q98"/>
    <mergeCell ref="D99:H99"/>
    <mergeCell ref="N99:Q99"/>
    <mergeCell ref="D100:H100"/>
    <mergeCell ref="N100:Q100"/>
    <mergeCell ref="N93:Q93"/>
    <mergeCell ref="N94:Q94"/>
    <mergeCell ref="N95:Q95"/>
    <mergeCell ref="N96:Q96"/>
    <mergeCell ref="N88:Q88"/>
    <mergeCell ref="N89:Q89"/>
    <mergeCell ref="N90:Q90"/>
    <mergeCell ref="N91:Q91"/>
    <mergeCell ref="C84:G84"/>
    <mergeCell ref="N84:Q84"/>
    <mergeCell ref="N86:Q86"/>
    <mergeCell ref="N87:Q87"/>
    <mergeCell ref="N92:Q92"/>
    <mergeCell ref="H39:J39"/>
    <mergeCell ref="N39:P39"/>
    <mergeCell ref="H40:J40"/>
    <mergeCell ref="N40:P40"/>
    <mergeCell ref="C75:Q75"/>
    <mergeCell ref="F77:P77"/>
    <mergeCell ref="M79:P79"/>
    <mergeCell ref="M81:Q81"/>
    <mergeCell ref="M82:Q82"/>
    <mergeCell ref="H34:J34"/>
    <mergeCell ref="M34:P34"/>
    <mergeCell ref="H35:J35"/>
    <mergeCell ref="M35:P35"/>
    <mergeCell ref="H32:J32"/>
    <mergeCell ref="M32:P32"/>
    <mergeCell ref="H33:J33"/>
    <mergeCell ref="M33:P33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phoneticPr fontId="43" type="noConversion"/>
  <dataValidations count="2">
    <dataValidation type="list" allowBlank="1" showInputMessage="1" showErrorMessage="1" error="Povoleny jsou hodnoty K, M." sqref="D357:D362">
      <formula1>"K, M"</formula1>
    </dataValidation>
    <dataValidation type="list" allowBlank="1" showInputMessage="1" showErrorMessage="1" error="Povoleny jsou hodnoty základní, snížená, zákl. přenesená, sníž. přenesená, nulová." sqref="U357:U36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4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19003 - Parkoviště v ul. ...</vt:lpstr>
      <vt:lpstr>'19003 - Parkoviště v ul. ...'!Názvy_tisku</vt:lpstr>
      <vt:lpstr>'Rekapitulace stavby'!Názvy_tisku</vt:lpstr>
      <vt:lpstr>'19003 - Parkoviště v ul.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MACH-7E1154E989\Vlastník</dc:creator>
  <cp:lastModifiedBy>Vlastník</cp:lastModifiedBy>
  <dcterms:created xsi:type="dcterms:W3CDTF">2020-02-10T15:39:15Z</dcterms:created>
  <dcterms:modified xsi:type="dcterms:W3CDTF">2020-02-10T15:39:25Z</dcterms:modified>
</cp:coreProperties>
</file>